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9" activeTab="13"/>
  </bookViews>
  <sheets>
    <sheet name="Проф. народный жим 1_2 вес" sheetId="1" r:id="rId1"/>
    <sheet name="Жимовое двоеборье ПРО" sheetId="2" r:id="rId2"/>
    <sheet name="Жимовое двоеборье. Любители" sheetId="3" r:id="rId3"/>
    <sheet name="Бицепс Профессионалы" sheetId="4" r:id="rId4"/>
    <sheet name="Бицепс Любители" sheetId="5" r:id="rId5"/>
    <sheet name="Русская тяга проф. 200 кг." sheetId="6" r:id="rId6"/>
    <sheet name="Русская тяга люб. 200 кг." sheetId="7" r:id="rId7"/>
    <sheet name="Русская тяга люб. 150 кг." sheetId="8" r:id="rId8"/>
    <sheet name="Русская тяга люб. 75 кг." sheetId="9" r:id="rId9"/>
    <sheet name="ПРО тяга б.э." sheetId="10" r:id="rId10"/>
    <sheet name="Люб. тяга б.э." sheetId="11" r:id="rId11"/>
    <sheet name="ПРО жим софт мн.петельная" sheetId="12" r:id="rId12"/>
    <sheet name="ПРО жим б.э." sheetId="13" r:id="rId13"/>
    <sheet name="Люб. жим б.э." sheetId="14" r:id="rId14"/>
    <sheet name="Люб. Военный жим" sheetId="15" r:id="rId15"/>
    <sheet name="ПРО ПЛ. СОФТ- стандарт" sheetId="16" r:id="rId16"/>
    <sheet name="Люб. ПЛ. 1.слой" sheetId="17" r:id="rId17"/>
  </sheets>
  <definedNames/>
  <calcPr fullCalcOnLoad="1"/>
</workbook>
</file>

<file path=xl/sharedStrings.xml><?xml version="1.0" encoding="utf-8"?>
<sst xmlns="http://schemas.openxmlformats.org/spreadsheetml/2006/main" count="1224" uniqueCount="387">
  <si>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</si>
  <si>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</si>
  <si>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</si>
  <si>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</si>
  <si>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</si>
  <si>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</si>
  <si>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</si>
  <si>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</si>
  <si>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</si>
  <si>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Кубок Евразии
Любители пауэрлифтинг в однослойной экипировке
Липецк/Липецкая область 30 ноября - 1 декабря 2019 г.</t>
  </si>
  <si>
    <t>Shv/Mel</t>
  </si>
  <si>
    <t>Приседание</t>
  </si>
  <si>
    <t>Жим лёжа</t>
  </si>
  <si>
    <t>Становая тяга</t>
  </si>
  <si>
    <t>ВЕСОВАЯ КАТЕГОРИЯ   75</t>
  </si>
  <si>
    <t>Косенков Николай</t>
  </si>
  <si>
    <t>1. Косенков Николай</t>
  </si>
  <si>
    <t>Открытая (09.03.1989)/30</t>
  </si>
  <si>
    <t>73,30</t>
  </si>
  <si>
    <t xml:space="preserve">Тамбов </t>
  </si>
  <si>
    <t xml:space="preserve">Тамбов/Тамбовская область </t>
  </si>
  <si>
    <t>200,0</t>
  </si>
  <si>
    <t>220,0</t>
  </si>
  <si>
    <t>230,0</t>
  </si>
  <si>
    <t>125,0</t>
  </si>
  <si>
    <t>130,0</t>
  </si>
  <si>
    <t>135,0</t>
  </si>
  <si>
    <t>210,0</t>
  </si>
  <si>
    <t>235,0</t>
  </si>
  <si>
    <t xml:space="preserve">Григорьев Денис 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</si>
  <si>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</si>
  <si>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</si>
  <si>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</si>
  <si>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</si>
  <si>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</si>
  <si>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</si>
  <si>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</si>
  <si>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</si>
  <si>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</si>
  <si>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</si>
  <si>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</si>
  <si>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</si>
  <si>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75</t>
  </si>
  <si>
    <t>590,0</t>
  </si>
  <si>
    <t>399,2530</t>
  </si>
  <si>
    <t>Исаев Владимир</t>
  </si>
  <si>
    <t>1. Исаев Владимир</t>
  </si>
  <si>
    <t>Юниоры 20 - 23 (01.04.1997)/22</t>
  </si>
  <si>
    <t>71,35</t>
  </si>
  <si>
    <t xml:space="preserve">Липецк </t>
  </si>
  <si>
    <t xml:space="preserve">Липецк/Липецкая область </t>
  </si>
  <si>
    <t>140,0</t>
  </si>
  <si>
    <t>155,0</t>
  </si>
  <si>
    <t>90,0</t>
  </si>
  <si>
    <t>100,0</t>
  </si>
  <si>
    <t>160,0</t>
  </si>
  <si>
    <t xml:space="preserve">Леликов Павел </t>
  </si>
  <si>
    <t>ВЕСОВАЯ КАТЕГОРИЯ   90</t>
  </si>
  <si>
    <t>Пчельников Илья</t>
  </si>
  <si>
    <t>1. Пчельников Илья</t>
  </si>
  <si>
    <t>Юноши 18 - 19 (01.07.2000)/19</t>
  </si>
  <si>
    <t>89,30</t>
  </si>
  <si>
    <t>170,0</t>
  </si>
  <si>
    <t>190,0</t>
  </si>
  <si>
    <t>105,0</t>
  </si>
  <si>
    <t>107,5</t>
  </si>
  <si>
    <t xml:space="preserve">Юноши </t>
  </si>
  <si>
    <t xml:space="preserve">Юноши 18 - 19 </t>
  </si>
  <si>
    <t>90</t>
  </si>
  <si>
    <t>495,0</t>
  </si>
  <si>
    <t>302,7539</t>
  </si>
  <si>
    <t xml:space="preserve">Юниоры </t>
  </si>
  <si>
    <t xml:space="preserve">Юниоры 20 - 23 </t>
  </si>
  <si>
    <t>400,0</t>
  </si>
  <si>
    <t>279,5074</t>
  </si>
  <si>
    <t>Кубок Евразии
Любители военный жим
Липецк/Липецкая область 30 ноября - 1 декабря 2019 г.</t>
  </si>
  <si>
    <t>ВЕСОВАЯ КАТЕГОРИЯ   140</t>
  </si>
  <si>
    <t>Левшин Владимир</t>
  </si>
  <si>
    <t>1. Левшин Владимир</t>
  </si>
  <si>
    <t>Открытая (07.10.1985)/34</t>
  </si>
  <si>
    <t>132,50</t>
  </si>
  <si>
    <t xml:space="preserve">Сто пудов </t>
  </si>
  <si>
    <t xml:space="preserve">Тула/Тульская область </t>
  </si>
  <si>
    <t>165,0</t>
  </si>
  <si>
    <t xml:space="preserve">Шульга Руслан </t>
  </si>
  <si>
    <t>140</t>
  </si>
  <si>
    <t>79,3600</t>
  </si>
  <si>
    <t>Результат</t>
  </si>
  <si>
    <t>Кубок Евразии
Любители жим лежа без экипировки
Липецк/Липецкая область 30 ноября - 1 декабря 2019 г.</t>
  </si>
  <si>
    <t>ВЕСОВАЯ КАТЕГОРИЯ   67.5</t>
  </si>
  <si>
    <t>Фомина Ирина</t>
  </si>
  <si>
    <t>1. Фомина Ирина</t>
  </si>
  <si>
    <t>Мастера 50 - 54 (20.08.1968)/51</t>
  </si>
  <si>
    <t>67,50</t>
  </si>
  <si>
    <t xml:space="preserve">Стальное Звено </t>
  </si>
  <si>
    <t xml:space="preserve">Воронеж/Воронежская область </t>
  </si>
  <si>
    <t>97,5</t>
  </si>
  <si>
    <t>102,5</t>
  </si>
  <si>
    <t xml:space="preserve"> </t>
  </si>
  <si>
    <t>Аверин Дмитрий</t>
  </si>
  <si>
    <t>1. Аверин Дмитрий</t>
  </si>
  <si>
    <t>Открытая (23.07.1991)/28</t>
  </si>
  <si>
    <t>72,60</t>
  </si>
  <si>
    <t>110,0</t>
  </si>
  <si>
    <t>117,5</t>
  </si>
  <si>
    <t>120,0</t>
  </si>
  <si>
    <t>ВЕСОВАЯ КАТЕГОРИЯ   82.5</t>
  </si>
  <si>
    <t>Зюзин Александр</t>
  </si>
  <si>
    <t>1. Зюзин Александр</t>
  </si>
  <si>
    <t>Открытая (03.08.1993)/26</t>
  </si>
  <si>
    <t>82,40</t>
  </si>
  <si>
    <t>ВЕСОВАЯ КАТЕГОРИЯ   100</t>
  </si>
  <si>
    <t>Золотокрылин Леонид</t>
  </si>
  <si>
    <t>1. Золотокрылин Леонид</t>
  </si>
  <si>
    <t>Открытая (23.07.1989)/30</t>
  </si>
  <si>
    <t>97,60</t>
  </si>
  <si>
    <t>175,0</t>
  </si>
  <si>
    <t>185,0</t>
  </si>
  <si>
    <t>Иванчук Алексей</t>
  </si>
  <si>
    <t>2. Иванчук Алексей</t>
  </si>
  <si>
    <t>Открытая (13.04.1991)/28</t>
  </si>
  <si>
    <t>99,05</t>
  </si>
  <si>
    <t xml:space="preserve">101 </t>
  </si>
  <si>
    <t xml:space="preserve">Сергиев Посад/Московская область </t>
  </si>
  <si>
    <t>150,0</t>
  </si>
  <si>
    <t>162,5</t>
  </si>
  <si>
    <t xml:space="preserve">Терешин Алексей </t>
  </si>
  <si>
    <t>Хачатрян Гарик</t>
  </si>
  <si>
    <t>3. Хачатрян Гарик</t>
  </si>
  <si>
    <t>Открытая (17.05.1991)/28</t>
  </si>
  <si>
    <t>95,90</t>
  </si>
  <si>
    <t>145,0</t>
  </si>
  <si>
    <t>Зайцев Владимир</t>
  </si>
  <si>
    <t>1. Зайцев Владимир</t>
  </si>
  <si>
    <t>Мастера 45 - 49 (24.04.1971)/48</t>
  </si>
  <si>
    <t>97,70</t>
  </si>
  <si>
    <t>ВЕСОВАЯ КАТЕГОРИЯ   110</t>
  </si>
  <si>
    <t>Енин Даниил</t>
  </si>
  <si>
    <t>1. Енин Даниил</t>
  </si>
  <si>
    <t>Юноши 14-15 (22.02.2005)/14</t>
  </si>
  <si>
    <t>105,00</t>
  </si>
  <si>
    <t>Мозгунов Алексей</t>
  </si>
  <si>
    <t>1. Мозгунов Алексей</t>
  </si>
  <si>
    <t>Открытая (09.03.1982)/37</t>
  </si>
  <si>
    <t>109,70</t>
  </si>
  <si>
    <t>137,5</t>
  </si>
  <si>
    <t>Голубев Андрей</t>
  </si>
  <si>
    <t>1. Голубев Андрей</t>
  </si>
  <si>
    <t>Мастера 50 - 54 (22.12.1966)/52</t>
  </si>
  <si>
    <t>106,00</t>
  </si>
  <si>
    <t>ВЕСОВАЯ КАТЕГОРИЯ   125</t>
  </si>
  <si>
    <t>Кожевников Александр</t>
  </si>
  <si>
    <t>1. Кожевников Александр</t>
  </si>
  <si>
    <t>Открытая (03.09.1992)/27</t>
  </si>
  <si>
    <t>117,00</t>
  </si>
  <si>
    <t>Веретенников Анатолий</t>
  </si>
  <si>
    <t>1. Веретенников Анатолий</t>
  </si>
  <si>
    <t>Мастера 40 - 44 (14.07.1976)/43</t>
  </si>
  <si>
    <t>121,10</t>
  </si>
  <si>
    <t>177,5</t>
  </si>
  <si>
    <t>Мордвинцев Олег</t>
  </si>
  <si>
    <t>1. Мордвинцев Олег</t>
  </si>
  <si>
    <t>Мастера 45 - 49 (21.03.1973)/46</t>
  </si>
  <si>
    <t>116,50</t>
  </si>
  <si>
    <t xml:space="preserve">Рысцов Александр Викторович </t>
  </si>
  <si>
    <t xml:space="preserve">Женщины </t>
  </si>
  <si>
    <t xml:space="preserve">Мастера </t>
  </si>
  <si>
    <t xml:space="preserve">Мастера 50 - 54 </t>
  </si>
  <si>
    <t>67.5</t>
  </si>
  <si>
    <t>96,1055</t>
  </si>
  <si>
    <t xml:space="preserve">Юноши 14-15 </t>
  </si>
  <si>
    <t>110</t>
  </si>
  <si>
    <t>73,5626</t>
  </si>
  <si>
    <t>125</t>
  </si>
  <si>
    <t>100,6240</t>
  </si>
  <si>
    <t>100</t>
  </si>
  <si>
    <t>98,0350</t>
  </si>
  <si>
    <t>83,4600</t>
  </si>
  <si>
    <t>81,9395</t>
  </si>
  <si>
    <t>81,8400</t>
  </si>
  <si>
    <t>82.5</t>
  </si>
  <si>
    <t>80,5740</t>
  </si>
  <si>
    <t>77,8360</t>
  </si>
  <si>
    <t>98,3098</t>
  </si>
  <si>
    <t xml:space="preserve">Мастера 45 - 49 </t>
  </si>
  <si>
    <t>96,9383</t>
  </si>
  <si>
    <t xml:space="preserve">Мастера 40 - 44 </t>
  </si>
  <si>
    <t>93,6891</t>
  </si>
  <si>
    <t>87,8349</t>
  </si>
  <si>
    <t>Кубок Евразии
ПРО жим лежа без экипировки
Липецк/Липецкая область 30 ноября - 1 декабря 2019 г.</t>
  </si>
  <si>
    <t>Иванов Даниил</t>
  </si>
  <si>
    <t>1. Иванов Даниил</t>
  </si>
  <si>
    <t>Юноши 16 - 17 (11.08.2003)/16</t>
  </si>
  <si>
    <t>61,85</t>
  </si>
  <si>
    <t>75,0</t>
  </si>
  <si>
    <t>80,0</t>
  </si>
  <si>
    <t>85,0</t>
  </si>
  <si>
    <t>Ремнев Егор</t>
  </si>
  <si>
    <t>1. Ремнев Егор</t>
  </si>
  <si>
    <t>Юноши 14-15 (23.11.2004)/15</t>
  </si>
  <si>
    <t>77,70</t>
  </si>
  <si>
    <t>55,0</t>
  </si>
  <si>
    <t>60,0</t>
  </si>
  <si>
    <t>62,5</t>
  </si>
  <si>
    <t>Юханов Игорь</t>
  </si>
  <si>
    <t>1. Юханов Игорь</t>
  </si>
  <si>
    <t>Мастера 50 - 54 (16.09.1968)/51</t>
  </si>
  <si>
    <t>80,50</t>
  </si>
  <si>
    <t>Швырев Виталий</t>
  </si>
  <si>
    <t>1. Швырев Виталий</t>
  </si>
  <si>
    <t>Мастера 40 - 44 (15.11.1979)/40</t>
  </si>
  <si>
    <t>100,00</t>
  </si>
  <si>
    <t>147,5</t>
  </si>
  <si>
    <t>Парфенов Сергей</t>
  </si>
  <si>
    <t>1. Парфенов Сергей</t>
  </si>
  <si>
    <t>Мастера 50 - 54 (25.05.1966)/53</t>
  </si>
  <si>
    <t>107,10</t>
  </si>
  <si>
    <t>180,0</t>
  </si>
  <si>
    <t xml:space="preserve">Юноши 16 - 17 </t>
  </si>
  <si>
    <t>71,2578</t>
  </si>
  <si>
    <t>47,6941</t>
  </si>
  <si>
    <t>121,1442</t>
  </si>
  <si>
    <t>106,2097</t>
  </si>
  <si>
    <t>88,6400</t>
  </si>
  <si>
    <t>Кубок Евразии
ПРО жим лежа в Софт экипировка многопетельная
Липецк/Липецкая область 30 ноября - 1 декабря 2019 г.</t>
  </si>
  <si>
    <t>Гуляев Максим</t>
  </si>
  <si>
    <t>1. Гуляев Максим</t>
  </si>
  <si>
    <t>Юниоры 20 - 23 (21.11.1996)/23</t>
  </si>
  <si>
    <t>78,50</t>
  </si>
  <si>
    <t>182,5</t>
  </si>
  <si>
    <t>-. Емельянов Евгений</t>
  </si>
  <si>
    <t>Юниоры 20 - 23 (27.07.1997)/22</t>
  </si>
  <si>
    <t>Кузнецов Евгений</t>
  </si>
  <si>
    <t>1. Кузнецов Евгений</t>
  </si>
  <si>
    <t>Мастера 40 - 44 (22.09.1978)/41</t>
  </si>
  <si>
    <t>99,40</t>
  </si>
  <si>
    <t>250,0</t>
  </si>
  <si>
    <t>265,0</t>
  </si>
  <si>
    <t>113,9195</t>
  </si>
  <si>
    <t>139,2916</t>
  </si>
  <si>
    <t>Кубок Евразии
Любители становая тяга без экипировки
Липецк/Липецкая область 30 ноября - 1 декабря 2019 г.</t>
  </si>
  <si>
    <t>Плахова Наталья</t>
  </si>
  <si>
    <t>1. Плахова Наталья</t>
  </si>
  <si>
    <t>Мастера 60 - 64 (03.06.1958)/61</t>
  </si>
  <si>
    <t>74,60</t>
  </si>
  <si>
    <t>95,0</t>
  </si>
  <si>
    <t>Мишин Александр</t>
  </si>
  <si>
    <t>1. Мишин Александр</t>
  </si>
  <si>
    <t>Мастера 40 - 44 (25.12.1975)/43</t>
  </si>
  <si>
    <t>73,10</t>
  </si>
  <si>
    <t>197,5</t>
  </si>
  <si>
    <t xml:space="preserve">Мастера 60 - 64 </t>
  </si>
  <si>
    <t>120,1273</t>
  </si>
  <si>
    <t>159,0245</t>
  </si>
  <si>
    <t>136,3555</t>
  </si>
  <si>
    <t>Кубок Евразии
ПРО становая тяга без экипировки
Липецк/Липецкая область 30 ноября - 1 декабря 2019 г.</t>
  </si>
  <si>
    <t>Чернышев Артем</t>
  </si>
  <si>
    <t>1. Чернышев Артем</t>
  </si>
  <si>
    <t>Открытая (19.11.1991)/28</t>
  </si>
  <si>
    <t>74,70</t>
  </si>
  <si>
    <t>133,3200</t>
  </si>
  <si>
    <t>Вес</t>
  </si>
  <si>
    <t>Повторы</t>
  </si>
  <si>
    <t>Тоннаж</t>
  </si>
  <si>
    <t>Кубок Евразии
Русская станова тяга любители 75 кг.
Липецк/Липецкая область 30 ноября - 1 декабря 2019 г.</t>
  </si>
  <si>
    <t>Атлетизм</t>
  </si>
  <si>
    <t>Русская становая</t>
  </si>
  <si>
    <t>ВЕСОВАЯ КАТЕГОРИЯ   All</t>
  </si>
  <si>
    <t>Бородина Божена</t>
  </si>
  <si>
    <t>1. Бородина Божена</t>
  </si>
  <si>
    <t>Юниорки 20 - 23 (03.02.1998)/21</t>
  </si>
  <si>
    <t>60,00</t>
  </si>
  <si>
    <t>35,0</t>
  </si>
  <si>
    <t xml:space="preserve">Юниорки </t>
  </si>
  <si>
    <t xml:space="preserve">Атлетизм </t>
  </si>
  <si>
    <t>All</t>
  </si>
  <si>
    <t>2625,0</t>
  </si>
  <si>
    <t>43,7500</t>
  </si>
  <si>
    <t>Кубок Евразии
Русская станова тяга любители 150 кг.
Липецк/Липецкая область 30 ноября - 1 декабря 2019 г.</t>
  </si>
  <si>
    <t>Коровин Роман</t>
  </si>
  <si>
    <t>1. Коровин Роман</t>
  </si>
  <si>
    <t>Открытая (19.12.1982)/36</t>
  </si>
  <si>
    <t>98,20</t>
  </si>
  <si>
    <t>23,0</t>
  </si>
  <si>
    <t>Берестнев Владимир</t>
  </si>
  <si>
    <t>1. Берестнев Владимир</t>
  </si>
  <si>
    <t>Мастера 40 - 44 (17.02.1977)/42</t>
  </si>
  <si>
    <t>20,0</t>
  </si>
  <si>
    <t>3450,0</t>
  </si>
  <si>
    <t>35,1323</t>
  </si>
  <si>
    <t>3000,0</t>
  </si>
  <si>
    <t>24,7729</t>
  </si>
  <si>
    <t>Кубок Евразии
Русская станова тяга любители 200 кг.
Липецк/Липецкая область 30 ноября - 1 декабря 2019 г.</t>
  </si>
  <si>
    <t>Фомин Сергей</t>
  </si>
  <si>
    <t>1. Фомин Сергей</t>
  </si>
  <si>
    <t>Открытая (16.04.1983)/36</t>
  </si>
  <si>
    <t>75,00</t>
  </si>
  <si>
    <t>14,0</t>
  </si>
  <si>
    <t>Шикин Руслан</t>
  </si>
  <si>
    <t>1. Шикин Руслан</t>
  </si>
  <si>
    <t>Открытая (01.08.1985)/34</t>
  </si>
  <si>
    <t>Кузнецов Юрий</t>
  </si>
  <si>
    <t>1. Кузнецов Юрий</t>
  </si>
  <si>
    <t>Мастера 55 - 59 (17.07.1961)/58</t>
  </si>
  <si>
    <t>87,45</t>
  </si>
  <si>
    <t>16,0</t>
  </si>
  <si>
    <t>2800,0</t>
  </si>
  <si>
    <t>37,3333</t>
  </si>
  <si>
    <t>28,1690</t>
  </si>
  <si>
    <t xml:space="preserve">Мастера 55 - 59 </t>
  </si>
  <si>
    <t>3200,0</t>
  </si>
  <si>
    <t>36,5923</t>
  </si>
  <si>
    <t>Кубок Евразии
Русская станова тяга профессионалы 200 кг.
Липецк/Липецкая область 30 ноября - 1 декабря 2019 г.</t>
  </si>
  <si>
    <t>Беглов Юрий</t>
  </si>
  <si>
    <t>1. Беглов Юрий</t>
  </si>
  <si>
    <t>Мастера 50 - 54 (06.05.1965)/54</t>
  </si>
  <si>
    <t>78,00</t>
  </si>
  <si>
    <t>9,0</t>
  </si>
  <si>
    <t>1800,0</t>
  </si>
  <si>
    <t>23,0769</t>
  </si>
  <si>
    <t>Кубок Евразии
Одиночный подъём штанги на бицепс Любители
Липецк/Липецкая область 30 ноября - 1 декабря 2019 г.</t>
  </si>
  <si>
    <t>Подъем на бицепс</t>
  </si>
  <si>
    <t>ВЕСОВАЯ КАТЕГОРИЯ   52</t>
  </si>
  <si>
    <t>Грачев Николай</t>
  </si>
  <si>
    <t>1. Грачев Николай</t>
  </si>
  <si>
    <t>Мастера 60 - 64 (16.04.1956)/63</t>
  </si>
  <si>
    <t>49,50</t>
  </si>
  <si>
    <t xml:space="preserve">лично </t>
  </si>
  <si>
    <t>37,5</t>
  </si>
  <si>
    <t>40,0</t>
  </si>
  <si>
    <t>Бодрых Даниил</t>
  </si>
  <si>
    <t>1. Бодрых Даниил</t>
  </si>
  <si>
    <t>Юноши 16 - 17 (16.07.2002)/17</t>
  </si>
  <si>
    <t>70,20</t>
  </si>
  <si>
    <t>47,5</t>
  </si>
  <si>
    <t>35,9818</t>
  </si>
  <si>
    <t>38,7375</t>
  </si>
  <si>
    <t>52</t>
  </si>
  <si>
    <t>68,4655</t>
  </si>
  <si>
    <t>Кубок Евразии
Одиночный подъём штанги на бицепс Профессионалы
Липецк/Липецкая область 30 ноября - 1 декабря 2019 г.</t>
  </si>
  <si>
    <t>ВЕСОВАЯ КАТЕГОРИЯ   60</t>
  </si>
  <si>
    <t>Курилова Алина</t>
  </si>
  <si>
    <t>1. Курилова Алина</t>
  </si>
  <si>
    <t>Девушки 18 - 19 (12.01.2001)/18</t>
  </si>
  <si>
    <t>59,50</t>
  </si>
  <si>
    <t>25,0</t>
  </si>
  <si>
    <t>30,0</t>
  </si>
  <si>
    <t>Ерохин Даниил</t>
  </si>
  <si>
    <t>1. Ерохин Даниил</t>
  </si>
  <si>
    <t>Юноши 18 - 19 (23.03.2001)/18</t>
  </si>
  <si>
    <t>74,50</t>
  </si>
  <si>
    <t>42,5</t>
  </si>
  <si>
    <t>50,0</t>
  </si>
  <si>
    <t xml:space="preserve">Девушки </t>
  </si>
  <si>
    <t>60</t>
  </si>
  <si>
    <t>22,9755</t>
  </si>
  <si>
    <t>35,4040</t>
  </si>
  <si>
    <t>Кубок Евразии
Профессионалы народный жим (1/2 вес)
Липецк/Липецкая область 30 ноября - 1 декабря 2019 г.</t>
  </si>
  <si>
    <t>НАП Н.Ж.</t>
  </si>
  <si>
    <t>Народный жим</t>
  </si>
  <si>
    <t>Куклев Максим</t>
  </si>
  <si>
    <t>1. Куклев Максим</t>
  </si>
  <si>
    <t>Юноши 16 - 17 (08.04.2003)/16</t>
  </si>
  <si>
    <t>68,60</t>
  </si>
  <si>
    <t>37,0</t>
  </si>
  <si>
    <t xml:space="preserve">НАП Н.Ж. </t>
  </si>
  <si>
    <t>1295,0</t>
  </si>
  <si>
    <t>1114,3475</t>
  </si>
  <si>
    <t>1. Ромадин Иван</t>
  </si>
  <si>
    <t>Открытая 24-39 (18.06.1992)/27</t>
  </si>
  <si>
    <t>89,6</t>
  </si>
  <si>
    <t>Лично</t>
  </si>
  <si>
    <t>Воронеж</t>
  </si>
  <si>
    <t>142,5</t>
  </si>
  <si>
    <t>150</t>
  </si>
  <si>
    <t>23</t>
  </si>
  <si>
    <t>165,5</t>
  </si>
  <si>
    <t>1. Большаков Илья</t>
  </si>
  <si>
    <t>Кубок Евразии
Любители Жимовое двоеборье
Липецк/Липецкая область 30 ноября - 1 декабря 2019 г.</t>
  </si>
  <si>
    <t>Кубок Евразии
Профессионалы Жимовое двоеборье
Липецк/Липецкая область 30 ноября - 1 декабря 2019 г.</t>
  </si>
  <si>
    <t>Открытая 24-39 (31.03.1987)/32</t>
  </si>
  <si>
    <t>Коробейников Д.Ю.</t>
  </si>
  <si>
    <t>Григорьев Д.П.</t>
  </si>
  <si>
    <t>Фомин С.В.</t>
  </si>
  <si>
    <t>Коробейников М.Ю.</t>
  </si>
  <si>
    <t>Лыков Н.А.</t>
  </si>
  <si>
    <t>Кубок Евразии
ПРО пауэрлифтинг в СОФТ - экипировка (СТАНДАРТ)
Липецк/Липецкая область 30 ноября - 1 декабря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</si>
</sst>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4" fontId="0" fillId="0" borderId="15" xfId="0" applyNumberFormat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/>
    </xf>
    <xf numFmtId="0" fontId="0" fillId="0" borderId="20" xfId="0" applyBorder="1" applyAlignment="1">
      <alignment/>
    </xf>
    <xf numFmtId="49" fontId="3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 horizontal="center"/>
    </xf>
    <xf numFmtId="0" fontId="7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15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4.125" style="4" bestFit="1" customWidth="1"/>
    <col min="7" max="7" width="8.25390625" style="3" customWidth="1"/>
    <col min="8" max="8" width="10.875" style="32" customWidth="1"/>
    <col min="9" max="9" width="7.875" style="4" bestFit="1" customWidth="1"/>
    <col min="10" max="10" width="9.625" style="3" bestFit="1" customWidth="1"/>
    <col min="11" max="11" width="16.25390625" style="4" bestFit="1" customWidth="1"/>
    <col min="12" max="16384" width="9.125" style="3" customWidth="1"/>
  </cols>
  <sheetData>
    <row r="1" spans="1:11" s="2" customFormat="1" ht="28.5" customHeight="1">
      <c r="A1" s="56" t="s">
        <v>357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51" t="s">
        <v>358</v>
      </c>
      <c r="E3" s="51" t="s">
        <v>4</v>
      </c>
      <c r="F3" s="51" t="s">
        <v>8</v>
      </c>
      <c r="G3" s="51" t="s">
        <v>359</v>
      </c>
      <c r="H3" s="51"/>
      <c r="I3" s="51" t="s">
        <v>263</v>
      </c>
      <c r="J3" s="51" t="s">
        <v>3</v>
      </c>
      <c r="K3" s="53" t="s">
        <v>2</v>
      </c>
    </row>
    <row r="4" spans="1:11" s="1" customFormat="1" ht="21" customHeight="1" thickBot="1">
      <c r="A4" s="63"/>
      <c r="B4" s="52"/>
      <c r="C4" s="52"/>
      <c r="D4" s="52"/>
      <c r="E4" s="52"/>
      <c r="F4" s="52"/>
      <c r="G4" s="9" t="s">
        <v>261</v>
      </c>
      <c r="H4" s="31" t="s">
        <v>262</v>
      </c>
      <c r="I4" s="52"/>
      <c r="J4" s="52"/>
      <c r="K4" s="54"/>
    </row>
    <row r="5" spans="1:10" ht="1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</row>
    <row r="6" spans="1:11" ht="12.75">
      <c r="A6" s="11" t="s">
        <v>361</v>
      </c>
      <c r="B6" s="11" t="s">
        <v>362</v>
      </c>
      <c r="C6" s="11" t="s">
        <v>363</v>
      </c>
      <c r="D6" s="11" t="str">
        <f>"0,8605"</f>
        <v>0,8605</v>
      </c>
      <c r="E6" s="11" t="s">
        <v>49</v>
      </c>
      <c r="F6" s="11" t="s">
        <v>50</v>
      </c>
      <c r="G6" s="12" t="s">
        <v>272</v>
      </c>
      <c r="H6" s="33" t="s">
        <v>364</v>
      </c>
      <c r="I6" s="11" t="str">
        <f>"1295,0"</f>
        <v>1295,0</v>
      </c>
      <c r="J6" s="12" t="str">
        <f>"1114,3475"</f>
        <v>1114,3475</v>
      </c>
      <c r="K6" s="11" t="s">
        <v>29</v>
      </c>
    </row>
    <row r="8" spans="5:6" ht="15">
      <c r="E8" s="14" t="s">
        <v>30</v>
      </c>
      <c r="F8" s="39" t="s">
        <v>381</v>
      </c>
    </row>
    <row r="9" spans="5:6" ht="15">
      <c r="E9" s="14" t="s">
        <v>31</v>
      </c>
      <c r="F9" s="39" t="s">
        <v>382</v>
      </c>
    </row>
    <row r="10" spans="5:6" ht="15">
      <c r="E10" s="14" t="s">
        <v>32</v>
      </c>
      <c r="F10" s="39" t="s">
        <v>383</v>
      </c>
    </row>
    <row r="11" spans="5:6" ht="15">
      <c r="E11" s="14" t="s">
        <v>33</v>
      </c>
      <c r="F11" s="39" t="s">
        <v>384</v>
      </c>
    </row>
    <row r="12" spans="5:6" ht="15">
      <c r="E12" s="14" t="s">
        <v>33</v>
      </c>
      <c r="F12" s="39" t="s">
        <v>385</v>
      </c>
    </row>
    <row r="13" ht="15">
      <c r="E13" s="14"/>
    </row>
    <row r="14" ht="15">
      <c r="E14" s="14"/>
    </row>
    <row r="16" spans="1:2" ht="18">
      <c r="A16" s="15" t="s">
        <v>34</v>
      </c>
      <c r="B16" s="15"/>
    </row>
    <row r="17" spans="1:2" ht="15">
      <c r="A17" s="16" t="s">
        <v>35</v>
      </c>
      <c r="B17" s="16"/>
    </row>
    <row r="18" spans="1:2" ht="14.25">
      <c r="A18" s="18"/>
      <c r="B18" s="19" t="s">
        <v>66</v>
      </c>
    </row>
    <row r="19" spans="1:5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365</v>
      </c>
    </row>
    <row r="20" spans="1:5" ht="12.75">
      <c r="A20" s="17" t="s">
        <v>360</v>
      </c>
      <c r="B20" s="4" t="s">
        <v>218</v>
      </c>
      <c r="C20" s="4" t="s">
        <v>42</v>
      </c>
      <c r="D20" s="4" t="s">
        <v>366</v>
      </c>
      <c r="E20" s="21" t="s">
        <v>367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56" t="s">
        <v>255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51" t="s">
        <v>10</v>
      </c>
      <c r="E3" s="51" t="s">
        <v>4</v>
      </c>
      <c r="F3" s="51" t="s">
        <v>8</v>
      </c>
      <c r="G3" s="51" t="s">
        <v>13</v>
      </c>
      <c r="H3" s="51"/>
      <c r="I3" s="51"/>
      <c r="J3" s="51"/>
      <c r="K3" s="51" t="s">
        <v>87</v>
      </c>
      <c r="L3" s="51" t="s">
        <v>3</v>
      </c>
      <c r="M3" s="53" t="s">
        <v>2</v>
      </c>
    </row>
    <row r="4" spans="1:13" s="1" customFormat="1" ht="21" customHeight="1" thickBot="1">
      <c r="A4" s="63"/>
      <c r="B4" s="52"/>
      <c r="C4" s="52"/>
      <c r="D4" s="52"/>
      <c r="E4" s="52"/>
      <c r="F4" s="52"/>
      <c r="G4" s="9">
        <v>1</v>
      </c>
      <c r="H4" s="9">
        <v>2</v>
      </c>
      <c r="I4" s="9">
        <v>3</v>
      </c>
      <c r="J4" s="9" t="s">
        <v>5</v>
      </c>
      <c r="K4" s="52"/>
      <c r="L4" s="52"/>
      <c r="M4" s="54"/>
    </row>
    <row r="5" spans="1:12" ht="1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2.75">
      <c r="A6" s="11" t="s">
        <v>257</v>
      </c>
      <c r="B6" s="11" t="s">
        <v>258</v>
      </c>
      <c r="C6" s="11" t="s">
        <v>259</v>
      </c>
      <c r="D6" s="11" t="str">
        <f>"0,6666"</f>
        <v>0,6666</v>
      </c>
      <c r="E6" s="11" t="s">
        <v>49</v>
      </c>
      <c r="F6" s="11" t="s">
        <v>50</v>
      </c>
      <c r="G6" s="12" t="s">
        <v>116</v>
      </c>
      <c r="H6" s="12" t="s">
        <v>63</v>
      </c>
      <c r="I6" s="12" t="s">
        <v>21</v>
      </c>
      <c r="J6" s="13"/>
      <c r="K6" s="11" t="str">
        <f>"200,0"</f>
        <v>200,0</v>
      </c>
      <c r="L6" s="12" t="str">
        <f>"133,3200"</f>
        <v>133,3200</v>
      </c>
      <c r="M6" s="11" t="s">
        <v>29</v>
      </c>
    </row>
    <row r="8" spans="5:6" ht="15">
      <c r="E8" s="14" t="s">
        <v>30</v>
      </c>
      <c r="F8" s="39" t="s">
        <v>381</v>
      </c>
    </row>
    <row r="9" spans="5:6" ht="15">
      <c r="E9" s="14" t="s">
        <v>31</v>
      </c>
      <c r="F9" s="39" t="s">
        <v>382</v>
      </c>
    </row>
    <row r="10" spans="5:6" ht="15">
      <c r="E10" s="14" t="s">
        <v>32</v>
      </c>
      <c r="F10" s="39" t="s">
        <v>383</v>
      </c>
    </row>
    <row r="11" spans="5:6" ht="15">
      <c r="E11" s="14" t="s">
        <v>33</v>
      </c>
      <c r="F11" s="39" t="s">
        <v>384</v>
      </c>
    </row>
    <row r="12" spans="5:6" ht="15">
      <c r="E12" s="14" t="s">
        <v>33</v>
      </c>
      <c r="F12" s="39" t="s">
        <v>385</v>
      </c>
    </row>
    <row r="13" ht="15">
      <c r="E13" s="14"/>
    </row>
    <row r="14" ht="15">
      <c r="E14" s="14"/>
    </row>
    <row r="16" spans="1:2" ht="18">
      <c r="A16" s="15" t="s">
        <v>34</v>
      </c>
      <c r="B16" s="15"/>
    </row>
    <row r="17" spans="1:2" ht="15">
      <c r="A17" s="16" t="s">
        <v>35</v>
      </c>
      <c r="B17" s="16"/>
    </row>
    <row r="18" spans="1:2" ht="14.25">
      <c r="A18" s="18"/>
      <c r="B18" s="19" t="s">
        <v>36</v>
      </c>
    </row>
    <row r="19" spans="1:5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41</v>
      </c>
    </row>
    <row r="20" spans="1:5" ht="12.75">
      <c r="A20" s="17" t="s">
        <v>256</v>
      </c>
      <c r="B20" s="4" t="s">
        <v>36</v>
      </c>
      <c r="C20" s="4" t="s">
        <v>42</v>
      </c>
      <c r="D20" s="4" t="s">
        <v>21</v>
      </c>
      <c r="E20" s="21" t="s">
        <v>260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56" t="s">
        <v>240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51" t="s">
        <v>10</v>
      </c>
      <c r="E3" s="51" t="s">
        <v>4</v>
      </c>
      <c r="F3" s="51" t="s">
        <v>8</v>
      </c>
      <c r="G3" s="51" t="s">
        <v>13</v>
      </c>
      <c r="H3" s="51"/>
      <c r="I3" s="51"/>
      <c r="J3" s="51"/>
      <c r="K3" s="51" t="s">
        <v>87</v>
      </c>
      <c r="L3" s="51" t="s">
        <v>3</v>
      </c>
      <c r="M3" s="53" t="s">
        <v>2</v>
      </c>
    </row>
    <row r="4" spans="1:13" s="1" customFormat="1" ht="21" customHeight="1" thickBot="1">
      <c r="A4" s="63"/>
      <c r="B4" s="52"/>
      <c r="C4" s="52"/>
      <c r="D4" s="52"/>
      <c r="E4" s="52"/>
      <c r="F4" s="52"/>
      <c r="G4" s="9">
        <v>1</v>
      </c>
      <c r="H4" s="9">
        <v>2</v>
      </c>
      <c r="I4" s="9">
        <v>3</v>
      </c>
      <c r="J4" s="9" t="s">
        <v>5</v>
      </c>
      <c r="K4" s="52"/>
      <c r="L4" s="52"/>
      <c r="M4" s="54"/>
    </row>
    <row r="5" spans="1:12" ht="1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2.75">
      <c r="A6" s="11" t="s">
        <v>242</v>
      </c>
      <c r="B6" s="11" t="s">
        <v>243</v>
      </c>
      <c r="C6" s="11" t="s">
        <v>244</v>
      </c>
      <c r="D6" s="11" t="str">
        <f>"0,7247"</f>
        <v>0,7247</v>
      </c>
      <c r="E6" s="11" t="s">
        <v>94</v>
      </c>
      <c r="F6" s="11" t="s">
        <v>95</v>
      </c>
      <c r="G6" s="12" t="s">
        <v>245</v>
      </c>
      <c r="H6" s="12" t="s">
        <v>96</v>
      </c>
      <c r="I6" s="13" t="s">
        <v>97</v>
      </c>
      <c r="J6" s="13"/>
      <c r="K6" s="11" t="str">
        <f>"97,5"</f>
        <v>97,5</v>
      </c>
      <c r="L6" s="12" t="str">
        <f>"120,1273"</f>
        <v>120,1273</v>
      </c>
      <c r="M6" s="11" t="s">
        <v>98</v>
      </c>
    </row>
    <row r="8" spans="1:12" ht="15">
      <c r="A8" s="71" t="s">
        <v>14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3" ht="12.75">
      <c r="A9" s="22" t="s">
        <v>16</v>
      </c>
      <c r="B9" s="22" t="s">
        <v>17</v>
      </c>
      <c r="C9" s="22" t="s">
        <v>18</v>
      </c>
      <c r="D9" s="22" t="str">
        <f>"0,6767"</f>
        <v>0,6767</v>
      </c>
      <c r="E9" s="22" t="s">
        <v>19</v>
      </c>
      <c r="F9" s="22" t="s">
        <v>20</v>
      </c>
      <c r="G9" s="24" t="s">
        <v>27</v>
      </c>
      <c r="H9" s="24" t="s">
        <v>22</v>
      </c>
      <c r="I9" s="24" t="s">
        <v>28</v>
      </c>
      <c r="J9" s="23"/>
      <c r="K9" s="22" t="str">
        <f>"235,0"</f>
        <v>235,0</v>
      </c>
      <c r="L9" s="24" t="str">
        <f>"159,0245"</f>
        <v>159,0245</v>
      </c>
      <c r="M9" s="22" t="s">
        <v>29</v>
      </c>
    </row>
    <row r="10" spans="1:13" ht="12.75">
      <c r="A10" s="28" t="s">
        <v>247</v>
      </c>
      <c r="B10" s="28" t="s">
        <v>248</v>
      </c>
      <c r="C10" s="28" t="s">
        <v>249</v>
      </c>
      <c r="D10" s="28" t="str">
        <f>"0,6782"</f>
        <v>0,6782</v>
      </c>
      <c r="E10" s="28" t="s">
        <v>49</v>
      </c>
      <c r="F10" s="28" t="s">
        <v>50</v>
      </c>
      <c r="G10" s="29" t="s">
        <v>63</v>
      </c>
      <c r="H10" s="30" t="s">
        <v>63</v>
      </c>
      <c r="I10" s="30" t="s">
        <v>250</v>
      </c>
      <c r="J10" s="29"/>
      <c r="K10" s="28" t="str">
        <f>"197,5"</f>
        <v>197,5</v>
      </c>
      <c r="L10" s="30" t="str">
        <f>"136,3555"</f>
        <v>136,3555</v>
      </c>
      <c r="M10" s="28" t="s">
        <v>29</v>
      </c>
    </row>
    <row r="12" spans="5:6" ht="15">
      <c r="E12" s="14" t="s">
        <v>30</v>
      </c>
      <c r="F12" s="39" t="s">
        <v>381</v>
      </c>
    </row>
    <row r="13" spans="5:6" ht="15">
      <c r="E13" s="14" t="s">
        <v>31</v>
      </c>
      <c r="F13" s="39" t="s">
        <v>382</v>
      </c>
    </row>
    <row r="14" spans="5:6" ht="15">
      <c r="E14" s="14" t="s">
        <v>32</v>
      </c>
      <c r="F14" s="39" t="s">
        <v>383</v>
      </c>
    </row>
    <row r="15" spans="5:6" ht="15">
      <c r="E15" s="14" t="s">
        <v>33</v>
      </c>
      <c r="F15" s="39" t="s">
        <v>384</v>
      </c>
    </row>
    <row r="16" spans="5:6" ht="15">
      <c r="E16" s="14" t="s">
        <v>33</v>
      </c>
      <c r="F16" s="39" t="s">
        <v>385</v>
      </c>
    </row>
    <row r="17" ht="15">
      <c r="E17" s="14"/>
    </row>
    <row r="18" ht="15">
      <c r="E18" s="14"/>
    </row>
    <row r="20" spans="1:2" ht="18">
      <c r="A20" s="15" t="s">
        <v>34</v>
      </c>
      <c r="B20" s="15"/>
    </row>
    <row r="21" spans="1:2" ht="15">
      <c r="A21" s="16" t="s">
        <v>165</v>
      </c>
      <c r="B21" s="16"/>
    </row>
    <row r="22" spans="1:2" ht="14.25">
      <c r="A22" s="18"/>
      <c r="B22" s="19" t="s">
        <v>166</v>
      </c>
    </row>
    <row r="23" spans="1:5" ht="15">
      <c r="A23" s="20" t="s">
        <v>37</v>
      </c>
      <c r="B23" s="20" t="s">
        <v>38</v>
      </c>
      <c r="C23" s="20" t="s">
        <v>39</v>
      </c>
      <c r="D23" s="20" t="s">
        <v>40</v>
      </c>
      <c r="E23" s="20" t="s">
        <v>41</v>
      </c>
    </row>
    <row r="24" spans="1:5" ht="12.75">
      <c r="A24" s="17" t="s">
        <v>241</v>
      </c>
      <c r="B24" s="4" t="s">
        <v>251</v>
      </c>
      <c r="C24" s="4" t="s">
        <v>42</v>
      </c>
      <c r="D24" s="4" t="s">
        <v>96</v>
      </c>
      <c r="E24" s="21" t="s">
        <v>252</v>
      </c>
    </row>
    <row r="27" spans="1:2" ht="15">
      <c r="A27" s="16" t="s">
        <v>35</v>
      </c>
      <c r="B27" s="16"/>
    </row>
    <row r="28" spans="1:2" ht="14.25">
      <c r="A28" s="18"/>
      <c r="B28" s="19" t="s">
        <v>36</v>
      </c>
    </row>
    <row r="29" spans="1:5" ht="15">
      <c r="A29" s="20" t="s">
        <v>37</v>
      </c>
      <c r="B29" s="20" t="s">
        <v>38</v>
      </c>
      <c r="C29" s="20" t="s">
        <v>39</v>
      </c>
      <c r="D29" s="20" t="s">
        <v>40</v>
      </c>
      <c r="E29" s="20" t="s">
        <v>41</v>
      </c>
    </row>
    <row r="30" spans="1:5" ht="12.75">
      <c r="A30" s="17" t="s">
        <v>15</v>
      </c>
      <c r="B30" s="4" t="s">
        <v>36</v>
      </c>
      <c r="C30" s="4" t="s">
        <v>42</v>
      </c>
      <c r="D30" s="4" t="s">
        <v>28</v>
      </c>
      <c r="E30" s="21" t="s">
        <v>253</v>
      </c>
    </row>
    <row r="32" spans="1:2" ht="14.25">
      <c r="A32" s="18"/>
      <c r="B32" s="19" t="s">
        <v>166</v>
      </c>
    </row>
    <row r="33" spans="1:5" ht="15">
      <c r="A33" s="20" t="s">
        <v>37</v>
      </c>
      <c r="B33" s="20" t="s">
        <v>38</v>
      </c>
      <c r="C33" s="20" t="s">
        <v>39</v>
      </c>
      <c r="D33" s="20" t="s">
        <v>40</v>
      </c>
      <c r="E33" s="20" t="s">
        <v>41</v>
      </c>
    </row>
    <row r="34" spans="1:5" ht="12.75">
      <c r="A34" s="17" t="s">
        <v>246</v>
      </c>
      <c r="B34" s="4" t="s">
        <v>186</v>
      </c>
      <c r="C34" s="4" t="s">
        <v>42</v>
      </c>
      <c r="D34" s="4" t="s">
        <v>250</v>
      </c>
      <c r="E34" s="21" t="s">
        <v>254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56" t="s">
        <v>224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51" t="s">
        <v>10</v>
      </c>
      <c r="E3" s="51" t="s">
        <v>4</v>
      </c>
      <c r="F3" s="51" t="s">
        <v>8</v>
      </c>
      <c r="G3" s="51" t="s">
        <v>12</v>
      </c>
      <c r="H3" s="51"/>
      <c r="I3" s="51"/>
      <c r="J3" s="51"/>
      <c r="K3" s="51" t="s">
        <v>87</v>
      </c>
      <c r="L3" s="51" t="s">
        <v>3</v>
      </c>
      <c r="M3" s="53" t="s">
        <v>2</v>
      </c>
    </row>
    <row r="4" spans="1:13" s="1" customFormat="1" ht="21" customHeight="1" thickBot="1">
      <c r="A4" s="63"/>
      <c r="B4" s="52"/>
      <c r="C4" s="52"/>
      <c r="D4" s="52"/>
      <c r="E4" s="52"/>
      <c r="F4" s="52"/>
      <c r="G4" s="9">
        <v>1</v>
      </c>
      <c r="H4" s="9">
        <v>2</v>
      </c>
      <c r="I4" s="9">
        <v>3</v>
      </c>
      <c r="J4" s="9" t="s">
        <v>5</v>
      </c>
      <c r="K4" s="52"/>
      <c r="L4" s="52"/>
      <c r="M4" s="54"/>
    </row>
    <row r="5" spans="1:12" ht="15">
      <c r="A5" s="55" t="s">
        <v>106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2.75">
      <c r="A6" s="22" t="s">
        <v>226</v>
      </c>
      <c r="B6" s="22" t="s">
        <v>227</v>
      </c>
      <c r="C6" s="22" t="s">
        <v>228</v>
      </c>
      <c r="D6" s="22" t="str">
        <f>"0,6418"</f>
        <v>0,6418</v>
      </c>
      <c r="E6" s="22" t="s">
        <v>49</v>
      </c>
      <c r="F6" s="22" t="s">
        <v>50</v>
      </c>
      <c r="G6" s="24" t="s">
        <v>62</v>
      </c>
      <c r="H6" s="24" t="s">
        <v>159</v>
      </c>
      <c r="I6" s="23" t="s">
        <v>229</v>
      </c>
      <c r="J6" s="23"/>
      <c r="K6" s="22" t="str">
        <f>"177,5"</f>
        <v>177,5</v>
      </c>
      <c r="L6" s="24" t="str">
        <f>"113,9195"</f>
        <v>113,9195</v>
      </c>
      <c r="M6" s="22" t="s">
        <v>29</v>
      </c>
    </row>
    <row r="7" spans="1:13" ht="12.75">
      <c r="A7" s="28" t="s">
        <v>230</v>
      </c>
      <c r="B7" s="28" t="s">
        <v>231</v>
      </c>
      <c r="C7" s="28" t="s">
        <v>110</v>
      </c>
      <c r="D7" s="28" t="str">
        <f>"0,6198"</f>
        <v>0,6198</v>
      </c>
      <c r="E7" s="28" t="s">
        <v>49</v>
      </c>
      <c r="F7" s="28" t="s">
        <v>50</v>
      </c>
      <c r="G7" s="29" t="s">
        <v>51</v>
      </c>
      <c r="H7" s="29" t="s">
        <v>51</v>
      </c>
      <c r="I7" s="29" t="s">
        <v>51</v>
      </c>
      <c r="J7" s="29"/>
      <c r="K7" s="28" t="str">
        <f>"0.00"</f>
        <v>0.00</v>
      </c>
      <c r="L7" s="30" t="str">
        <f>"0,0000"</f>
        <v>0,0000</v>
      </c>
      <c r="M7" s="28" t="s">
        <v>29</v>
      </c>
    </row>
    <row r="9" spans="1:12" ht="15">
      <c r="A9" s="71" t="s">
        <v>111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3" ht="12.75">
      <c r="A10" s="11" t="s">
        <v>233</v>
      </c>
      <c r="B10" s="11" t="s">
        <v>234</v>
      </c>
      <c r="C10" s="11" t="s">
        <v>235</v>
      </c>
      <c r="D10" s="11" t="str">
        <f>"0,5555"</f>
        <v>0,5555</v>
      </c>
      <c r="E10" s="11" t="s">
        <v>49</v>
      </c>
      <c r="F10" s="11" t="s">
        <v>50</v>
      </c>
      <c r="G10" s="13" t="s">
        <v>236</v>
      </c>
      <c r="H10" s="12" t="s">
        <v>236</v>
      </c>
      <c r="I10" s="13" t="s">
        <v>237</v>
      </c>
      <c r="J10" s="13"/>
      <c r="K10" s="11" t="str">
        <f>"250,0"</f>
        <v>250,0</v>
      </c>
      <c r="L10" s="12" t="str">
        <f>"139,2916"</f>
        <v>139,2916</v>
      </c>
      <c r="M10" s="11" t="s">
        <v>29</v>
      </c>
    </row>
    <row r="12" spans="5:6" ht="15">
      <c r="E12" s="14" t="s">
        <v>30</v>
      </c>
      <c r="F12" s="39" t="s">
        <v>381</v>
      </c>
    </row>
    <row r="13" spans="5:6" ht="15">
      <c r="E13" s="14" t="s">
        <v>31</v>
      </c>
      <c r="F13" s="39" t="s">
        <v>382</v>
      </c>
    </row>
    <row r="14" spans="5:6" ht="15">
      <c r="E14" s="14" t="s">
        <v>32</v>
      </c>
      <c r="F14" s="39" t="s">
        <v>383</v>
      </c>
    </row>
    <row r="15" spans="5:6" ht="15">
      <c r="E15" s="14" t="s">
        <v>33</v>
      </c>
      <c r="F15" s="39" t="s">
        <v>384</v>
      </c>
    </row>
    <row r="16" spans="5:6" ht="15">
      <c r="E16" s="14" t="s">
        <v>33</v>
      </c>
      <c r="F16" s="39" t="s">
        <v>385</v>
      </c>
    </row>
    <row r="17" ht="15">
      <c r="E17" s="14"/>
    </row>
    <row r="18" ht="15">
      <c r="E18" s="14"/>
    </row>
    <row r="20" spans="1:2" ht="18">
      <c r="A20" s="15" t="s">
        <v>34</v>
      </c>
      <c r="B20" s="15"/>
    </row>
    <row r="21" spans="1:2" ht="15">
      <c r="A21" s="16" t="s">
        <v>35</v>
      </c>
      <c r="B21" s="16"/>
    </row>
    <row r="22" spans="1:2" ht="14.25">
      <c r="A22" s="18"/>
      <c r="B22" s="19" t="s">
        <v>71</v>
      </c>
    </row>
    <row r="23" spans="1:5" ht="15">
      <c r="A23" s="20" t="s">
        <v>37</v>
      </c>
      <c r="B23" s="20" t="s">
        <v>38</v>
      </c>
      <c r="C23" s="20" t="s">
        <v>39</v>
      </c>
      <c r="D23" s="20" t="s">
        <v>40</v>
      </c>
      <c r="E23" s="20" t="s">
        <v>41</v>
      </c>
    </row>
    <row r="24" spans="1:5" ht="12.75">
      <c r="A24" s="17" t="s">
        <v>225</v>
      </c>
      <c r="B24" s="4" t="s">
        <v>72</v>
      </c>
      <c r="C24" s="4" t="s">
        <v>180</v>
      </c>
      <c r="D24" s="4" t="s">
        <v>159</v>
      </c>
      <c r="E24" s="21" t="s">
        <v>238</v>
      </c>
    </row>
    <row r="26" spans="1:2" ht="14.25">
      <c r="A26" s="18"/>
      <c r="B26" s="19" t="s">
        <v>166</v>
      </c>
    </row>
    <row r="27" spans="1:5" ht="15">
      <c r="A27" s="20" t="s">
        <v>37</v>
      </c>
      <c r="B27" s="20" t="s">
        <v>38</v>
      </c>
      <c r="C27" s="20" t="s">
        <v>39</v>
      </c>
      <c r="D27" s="20" t="s">
        <v>40</v>
      </c>
      <c r="E27" s="20" t="s">
        <v>41</v>
      </c>
    </row>
    <row r="28" spans="1:5" ht="12.75">
      <c r="A28" s="17" t="s">
        <v>232</v>
      </c>
      <c r="B28" s="4" t="s">
        <v>186</v>
      </c>
      <c r="C28" s="4" t="s">
        <v>175</v>
      </c>
      <c r="D28" s="4" t="s">
        <v>236</v>
      </c>
      <c r="E28" s="21" t="s">
        <v>239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4">
      <selection activeCell="E23" sqref="E2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56" t="s">
        <v>189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51" t="s">
        <v>10</v>
      </c>
      <c r="E3" s="51" t="s">
        <v>4</v>
      </c>
      <c r="F3" s="51" t="s">
        <v>8</v>
      </c>
      <c r="G3" s="51" t="s">
        <v>12</v>
      </c>
      <c r="H3" s="51"/>
      <c r="I3" s="51"/>
      <c r="J3" s="51"/>
      <c r="K3" s="51" t="s">
        <v>87</v>
      </c>
      <c r="L3" s="51" t="s">
        <v>3</v>
      </c>
      <c r="M3" s="53" t="s">
        <v>2</v>
      </c>
    </row>
    <row r="4" spans="1:13" s="1" customFormat="1" ht="21" customHeight="1" thickBot="1">
      <c r="A4" s="63"/>
      <c r="B4" s="52"/>
      <c r="C4" s="52"/>
      <c r="D4" s="52"/>
      <c r="E4" s="52"/>
      <c r="F4" s="52"/>
      <c r="G4" s="9">
        <v>1</v>
      </c>
      <c r="H4" s="9">
        <v>2</v>
      </c>
      <c r="I4" s="9">
        <v>3</v>
      </c>
      <c r="J4" s="9" t="s">
        <v>5</v>
      </c>
      <c r="K4" s="52"/>
      <c r="L4" s="52"/>
      <c r="M4" s="54"/>
    </row>
    <row r="5" spans="1:12" ht="15">
      <c r="A5" s="55" t="s">
        <v>89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2.75">
      <c r="A6" s="11" t="s">
        <v>191</v>
      </c>
      <c r="B6" s="11" t="s">
        <v>192</v>
      </c>
      <c r="C6" s="11" t="s">
        <v>193</v>
      </c>
      <c r="D6" s="11" t="str">
        <f>"0,7883"</f>
        <v>0,7883</v>
      </c>
      <c r="E6" s="11" t="s">
        <v>49</v>
      </c>
      <c r="F6" s="11" t="s">
        <v>50</v>
      </c>
      <c r="G6" s="12" t="s">
        <v>194</v>
      </c>
      <c r="H6" s="12" t="s">
        <v>195</v>
      </c>
      <c r="I6" s="13" t="s">
        <v>196</v>
      </c>
      <c r="J6" s="13"/>
      <c r="K6" s="11" t="str">
        <f>"80,0"</f>
        <v>80,0</v>
      </c>
      <c r="L6" s="12" t="str">
        <f>"71,2578"</f>
        <v>71,2578</v>
      </c>
      <c r="M6" s="11" t="s">
        <v>29</v>
      </c>
    </row>
    <row r="8" spans="1:12" ht="15">
      <c r="A8" s="71" t="s">
        <v>106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3" ht="12.75">
      <c r="A9" s="22" t="s">
        <v>198</v>
      </c>
      <c r="B9" s="22" t="s">
        <v>199</v>
      </c>
      <c r="C9" s="22" t="s">
        <v>200</v>
      </c>
      <c r="D9" s="22" t="str">
        <f>"0,6467"</f>
        <v>0,6467</v>
      </c>
      <c r="E9" s="22" t="s">
        <v>49</v>
      </c>
      <c r="F9" s="22" t="s">
        <v>50</v>
      </c>
      <c r="G9" s="24" t="s">
        <v>201</v>
      </c>
      <c r="H9" s="24" t="s">
        <v>202</v>
      </c>
      <c r="I9" s="24" t="s">
        <v>203</v>
      </c>
      <c r="J9" s="23"/>
      <c r="K9" s="22" t="str">
        <f>"62,5"</f>
        <v>62,5</v>
      </c>
      <c r="L9" s="24" t="str">
        <f>"47,6941"</f>
        <v>47,6941</v>
      </c>
      <c r="M9" s="22" t="s">
        <v>29</v>
      </c>
    </row>
    <row r="10" spans="1:13" ht="12.75">
      <c r="A10" s="28" t="s">
        <v>205</v>
      </c>
      <c r="B10" s="28" t="s">
        <v>206</v>
      </c>
      <c r="C10" s="28" t="s">
        <v>207</v>
      </c>
      <c r="D10" s="28" t="str">
        <f>"0,6301"</f>
        <v>0,6301</v>
      </c>
      <c r="E10" s="28" t="s">
        <v>49</v>
      </c>
      <c r="F10" s="28" t="s">
        <v>50</v>
      </c>
      <c r="G10" s="30" t="s">
        <v>51</v>
      </c>
      <c r="H10" s="29" t="s">
        <v>131</v>
      </c>
      <c r="I10" s="29" t="s">
        <v>131</v>
      </c>
      <c r="J10" s="29"/>
      <c r="K10" s="28" t="str">
        <f>"140,0"</f>
        <v>140,0</v>
      </c>
      <c r="L10" s="30" t="str">
        <f>"106,2097"</f>
        <v>106,2097</v>
      </c>
      <c r="M10" s="28" t="s">
        <v>29</v>
      </c>
    </row>
    <row r="12" spans="1:12" ht="15">
      <c r="A12" s="71" t="s">
        <v>111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3" ht="12.75">
      <c r="A13" s="11" t="s">
        <v>209</v>
      </c>
      <c r="B13" s="11" t="s">
        <v>210</v>
      </c>
      <c r="C13" s="11" t="s">
        <v>211</v>
      </c>
      <c r="D13" s="11" t="str">
        <f>"0,5540"</f>
        <v>0,5540</v>
      </c>
      <c r="E13" s="11" t="s">
        <v>49</v>
      </c>
      <c r="F13" s="11" t="s">
        <v>50</v>
      </c>
      <c r="G13" s="12" t="s">
        <v>212</v>
      </c>
      <c r="H13" s="12" t="s">
        <v>52</v>
      </c>
      <c r="I13" s="12" t="s">
        <v>55</v>
      </c>
      <c r="J13" s="13"/>
      <c r="K13" s="11" t="str">
        <f>"160,0"</f>
        <v>160,0</v>
      </c>
      <c r="L13" s="12" t="str">
        <f>"88,6400"</f>
        <v>88,6400</v>
      </c>
      <c r="M13" s="11" t="s">
        <v>29</v>
      </c>
    </row>
    <row r="15" spans="1:12" ht="15">
      <c r="A15" s="71" t="s">
        <v>136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3" ht="12.75">
      <c r="A16" s="11" t="s">
        <v>214</v>
      </c>
      <c r="B16" s="11" t="s">
        <v>215</v>
      </c>
      <c r="C16" s="11" t="s">
        <v>216</v>
      </c>
      <c r="D16" s="11" t="str">
        <f>"0,5404"</f>
        <v>0,5404</v>
      </c>
      <c r="E16" s="11" t="s">
        <v>49</v>
      </c>
      <c r="F16" s="11" t="s">
        <v>50</v>
      </c>
      <c r="G16" s="13" t="s">
        <v>116</v>
      </c>
      <c r="H16" s="12" t="s">
        <v>116</v>
      </c>
      <c r="I16" s="13" t="s">
        <v>217</v>
      </c>
      <c r="J16" s="13"/>
      <c r="K16" s="11" t="str">
        <f>"175,0"</f>
        <v>175,0</v>
      </c>
      <c r="L16" s="12" t="str">
        <f>"121,1442"</f>
        <v>121,1442</v>
      </c>
      <c r="M16" s="11" t="s">
        <v>29</v>
      </c>
    </row>
    <row r="18" spans="5:6" ht="15">
      <c r="E18" s="14" t="s">
        <v>30</v>
      </c>
      <c r="F18" s="39" t="s">
        <v>381</v>
      </c>
    </row>
    <row r="19" spans="5:6" ht="15">
      <c r="E19" s="14" t="s">
        <v>31</v>
      </c>
      <c r="F19" s="39" t="s">
        <v>382</v>
      </c>
    </row>
    <row r="20" spans="5:6" ht="15">
      <c r="E20" s="14" t="s">
        <v>32</v>
      </c>
      <c r="F20" s="39" t="s">
        <v>383</v>
      </c>
    </row>
    <row r="21" spans="5:6" ht="15">
      <c r="E21" s="14" t="s">
        <v>33</v>
      </c>
      <c r="F21" s="39" t="s">
        <v>384</v>
      </c>
    </row>
    <row r="22" spans="5:6" ht="15">
      <c r="E22" s="14" t="s">
        <v>33</v>
      </c>
      <c r="F22" s="39" t="s">
        <v>385</v>
      </c>
    </row>
    <row r="23" ht="15">
      <c r="E23" s="14"/>
    </row>
    <row r="24" ht="15">
      <c r="E24" s="14"/>
    </row>
    <row r="26" spans="1:2" ht="18">
      <c r="A26" s="15" t="s">
        <v>34</v>
      </c>
      <c r="B26" s="15"/>
    </row>
    <row r="27" spans="1:2" ht="15">
      <c r="A27" s="16" t="s">
        <v>35</v>
      </c>
      <c r="B27" s="16"/>
    </row>
    <row r="28" spans="1:2" ht="14.25">
      <c r="A28" s="18"/>
      <c r="B28" s="19" t="s">
        <v>66</v>
      </c>
    </row>
    <row r="29" spans="1:5" ht="15">
      <c r="A29" s="20" t="s">
        <v>37</v>
      </c>
      <c r="B29" s="20" t="s">
        <v>38</v>
      </c>
      <c r="C29" s="20" t="s">
        <v>39</v>
      </c>
      <c r="D29" s="20" t="s">
        <v>40</v>
      </c>
      <c r="E29" s="20" t="s">
        <v>41</v>
      </c>
    </row>
    <row r="30" spans="1:5" ht="12.75">
      <c r="A30" s="17" t="s">
        <v>190</v>
      </c>
      <c r="B30" s="4" t="s">
        <v>218</v>
      </c>
      <c r="C30" s="4" t="s">
        <v>168</v>
      </c>
      <c r="D30" s="4" t="s">
        <v>195</v>
      </c>
      <c r="E30" s="21" t="s">
        <v>219</v>
      </c>
    </row>
    <row r="31" spans="1:5" ht="12.75">
      <c r="A31" s="17" t="s">
        <v>197</v>
      </c>
      <c r="B31" s="4" t="s">
        <v>170</v>
      </c>
      <c r="C31" s="4" t="s">
        <v>180</v>
      </c>
      <c r="D31" s="4" t="s">
        <v>203</v>
      </c>
      <c r="E31" s="21" t="s">
        <v>220</v>
      </c>
    </row>
    <row r="33" spans="1:2" ht="14.25">
      <c r="A33" s="18"/>
      <c r="B33" s="19" t="s">
        <v>166</v>
      </c>
    </row>
    <row r="34" spans="1:5" ht="15">
      <c r="A34" s="20" t="s">
        <v>37</v>
      </c>
      <c r="B34" s="20" t="s">
        <v>38</v>
      </c>
      <c r="C34" s="20" t="s">
        <v>39</v>
      </c>
      <c r="D34" s="20" t="s">
        <v>40</v>
      </c>
      <c r="E34" s="20" t="s">
        <v>41</v>
      </c>
    </row>
    <row r="35" spans="1:5" ht="12.75">
      <c r="A35" s="17" t="s">
        <v>213</v>
      </c>
      <c r="B35" s="4" t="s">
        <v>167</v>
      </c>
      <c r="C35" s="4" t="s">
        <v>171</v>
      </c>
      <c r="D35" s="4" t="s">
        <v>116</v>
      </c>
      <c r="E35" s="21" t="s">
        <v>221</v>
      </c>
    </row>
    <row r="36" spans="1:5" ht="12.75">
      <c r="A36" s="17" t="s">
        <v>204</v>
      </c>
      <c r="B36" s="4" t="s">
        <v>167</v>
      </c>
      <c r="C36" s="4" t="s">
        <v>180</v>
      </c>
      <c r="D36" s="4" t="s">
        <v>51</v>
      </c>
      <c r="E36" s="21" t="s">
        <v>222</v>
      </c>
    </row>
    <row r="37" spans="1:5" ht="12.75">
      <c r="A37" s="17" t="s">
        <v>208</v>
      </c>
      <c r="B37" s="4" t="s">
        <v>186</v>
      </c>
      <c r="C37" s="4" t="s">
        <v>175</v>
      </c>
      <c r="D37" s="4" t="s">
        <v>55</v>
      </c>
      <c r="E37" s="21" t="s">
        <v>223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K3:K4"/>
    <mergeCell ref="L3:L4"/>
    <mergeCell ref="M3:M4"/>
    <mergeCell ref="A5:L5"/>
    <mergeCell ref="A8:L8"/>
    <mergeCell ref="A12:L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9.00390625" style="4" bestFit="1" customWidth="1"/>
    <col min="14" max="16384" width="9.125" style="3" customWidth="1"/>
  </cols>
  <sheetData>
    <row r="1" spans="1:13" s="2" customFormat="1" ht="28.5" customHeight="1">
      <c r="A1" s="56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51" t="s">
        <v>10</v>
      </c>
      <c r="E3" s="51" t="s">
        <v>4</v>
      </c>
      <c r="F3" s="51" t="s">
        <v>8</v>
      </c>
      <c r="G3" s="51" t="s">
        <v>12</v>
      </c>
      <c r="H3" s="51"/>
      <c r="I3" s="51"/>
      <c r="J3" s="51"/>
      <c r="K3" s="51" t="s">
        <v>87</v>
      </c>
      <c r="L3" s="51" t="s">
        <v>3</v>
      </c>
      <c r="M3" s="53" t="s">
        <v>2</v>
      </c>
    </row>
    <row r="4" spans="1:13" s="1" customFormat="1" ht="21" customHeight="1" thickBot="1">
      <c r="A4" s="63"/>
      <c r="B4" s="52"/>
      <c r="C4" s="52"/>
      <c r="D4" s="52"/>
      <c r="E4" s="52"/>
      <c r="F4" s="52"/>
      <c r="G4" s="9">
        <v>1</v>
      </c>
      <c r="H4" s="9">
        <v>2</v>
      </c>
      <c r="I4" s="9">
        <v>3</v>
      </c>
      <c r="J4" s="9" t="s">
        <v>5</v>
      </c>
      <c r="K4" s="52"/>
      <c r="L4" s="52"/>
      <c r="M4" s="54"/>
    </row>
    <row r="5" spans="1:12" ht="15">
      <c r="A5" s="55" t="s">
        <v>89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2.75">
      <c r="A6" s="11" t="s">
        <v>91</v>
      </c>
      <c r="B6" s="11" t="s">
        <v>92</v>
      </c>
      <c r="C6" s="11" t="s">
        <v>93</v>
      </c>
      <c r="D6" s="11" t="str">
        <f>"0,7788"</f>
        <v>0,7788</v>
      </c>
      <c r="E6" s="11" t="s">
        <v>94</v>
      </c>
      <c r="F6" s="11" t="s">
        <v>95</v>
      </c>
      <c r="G6" s="12" t="s">
        <v>96</v>
      </c>
      <c r="H6" s="12" t="s">
        <v>54</v>
      </c>
      <c r="I6" s="12" t="s">
        <v>97</v>
      </c>
      <c r="J6" s="13"/>
      <c r="K6" s="11" t="str">
        <f>"102,5"</f>
        <v>102,5</v>
      </c>
      <c r="L6" s="12" t="str">
        <f>"96,1055"</f>
        <v>96,1055</v>
      </c>
      <c r="M6" s="11" t="s">
        <v>98</v>
      </c>
    </row>
    <row r="8" spans="1:12" ht="15">
      <c r="A8" s="71" t="s">
        <v>14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3" ht="12.75">
      <c r="A9" s="11" t="s">
        <v>100</v>
      </c>
      <c r="B9" s="11" t="s">
        <v>101</v>
      </c>
      <c r="C9" s="11" t="s">
        <v>102</v>
      </c>
      <c r="D9" s="11" t="str">
        <f>"0,6820"</f>
        <v>0,6820</v>
      </c>
      <c r="E9" s="11" t="s">
        <v>49</v>
      </c>
      <c r="F9" s="11" t="s">
        <v>50</v>
      </c>
      <c r="G9" s="12" t="s">
        <v>103</v>
      </c>
      <c r="H9" s="12" t="s">
        <v>104</v>
      </c>
      <c r="I9" s="12" t="s">
        <v>105</v>
      </c>
      <c r="J9" s="13"/>
      <c r="K9" s="11" t="str">
        <f>"120,0"</f>
        <v>120,0</v>
      </c>
      <c r="L9" s="12" t="str">
        <f>"81,8400"</f>
        <v>81,8400</v>
      </c>
      <c r="M9" s="11" t="s">
        <v>29</v>
      </c>
    </row>
    <row r="11" spans="1:12" ht="15">
      <c r="A11" s="71" t="s">
        <v>106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ht="12.75">
      <c r="A12" s="11" t="s">
        <v>108</v>
      </c>
      <c r="B12" s="11" t="s">
        <v>109</v>
      </c>
      <c r="C12" s="11" t="s">
        <v>110</v>
      </c>
      <c r="D12" s="11" t="str">
        <f>"0,6198"</f>
        <v>0,6198</v>
      </c>
      <c r="E12" s="11" t="s">
        <v>49</v>
      </c>
      <c r="F12" s="11" t="s">
        <v>50</v>
      </c>
      <c r="G12" s="12" t="s">
        <v>105</v>
      </c>
      <c r="H12" s="12" t="s">
        <v>25</v>
      </c>
      <c r="I12" s="13"/>
      <c r="J12" s="13"/>
      <c r="K12" s="11" t="str">
        <f>"130,0"</f>
        <v>130,0</v>
      </c>
      <c r="L12" s="12" t="str">
        <f>"80,5740"</f>
        <v>80,5740</v>
      </c>
      <c r="M12" s="11" t="s">
        <v>29</v>
      </c>
    </row>
    <row r="14" spans="1:12" ht="15">
      <c r="A14" s="71" t="s">
        <v>111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3" ht="12.75">
      <c r="A15" s="22" t="s">
        <v>113</v>
      </c>
      <c r="B15" s="22" t="s">
        <v>114</v>
      </c>
      <c r="C15" s="22" t="s">
        <v>115</v>
      </c>
      <c r="D15" s="22" t="str">
        <f>"0,5602"</f>
        <v>0,5602</v>
      </c>
      <c r="E15" s="22" t="s">
        <v>49</v>
      </c>
      <c r="F15" s="22" t="s">
        <v>50</v>
      </c>
      <c r="G15" s="24" t="s">
        <v>83</v>
      </c>
      <c r="H15" s="24" t="s">
        <v>116</v>
      </c>
      <c r="I15" s="23" t="s">
        <v>117</v>
      </c>
      <c r="J15" s="23"/>
      <c r="K15" s="22" t="str">
        <f>"175,0"</f>
        <v>175,0</v>
      </c>
      <c r="L15" s="24" t="str">
        <f>"98,0350"</f>
        <v>98,0350</v>
      </c>
      <c r="M15" s="22" t="s">
        <v>29</v>
      </c>
    </row>
    <row r="16" spans="1:13" ht="12.75">
      <c r="A16" s="25" t="s">
        <v>119</v>
      </c>
      <c r="B16" s="25" t="s">
        <v>120</v>
      </c>
      <c r="C16" s="25" t="s">
        <v>121</v>
      </c>
      <c r="D16" s="25" t="str">
        <f>"0,5564"</f>
        <v>0,5564</v>
      </c>
      <c r="E16" s="25" t="s">
        <v>122</v>
      </c>
      <c r="F16" s="25" t="s">
        <v>123</v>
      </c>
      <c r="G16" s="26" t="s">
        <v>124</v>
      </c>
      <c r="H16" s="27" t="s">
        <v>124</v>
      </c>
      <c r="I16" s="26" t="s">
        <v>125</v>
      </c>
      <c r="J16" s="26"/>
      <c r="K16" s="25" t="str">
        <f>"150,0"</f>
        <v>150,0</v>
      </c>
      <c r="L16" s="27" t="str">
        <f>"83,4600"</f>
        <v>83,4600</v>
      </c>
      <c r="M16" s="25" t="s">
        <v>126</v>
      </c>
    </row>
    <row r="17" spans="1:13" ht="12.75">
      <c r="A17" s="25" t="s">
        <v>128</v>
      </c>
      <c r="B17" s="25" t="s">
        <v>129</v>
      </c>
      <c r="C17" s="25" t="s">
        <v>130</v>
      </c>
      <c r="D17" s="25" t="str">
        <f>"0,5651"</f>
        <v>0,5651</v>
      </c>
      <c r="E17" s="25" t="s">
        <v>49</v>
      </c>
      <c r="F17" s="25" t="s">
        <v>50</v>
      </c>
      <c r="G17" s="27" t="s">
        <v>51</v>
      </c>
      <c r="H17" s="27" t="s">
        <v>131</v>
      </c>
      <c r="I17" s="26" t="s">
        <v>124</v>
      </c>
      <c r="J17" s="26"/>
      <c r="K17" s="25" t="str">
        <f>"145,0"</f>
        <v>145,0</v>
      </c>
      <c r="L17" s="27" t="str">
        <f>"81,9395"</f>
        <v>81,9395</v>
      </c>
      <c r="M17" s="25" t="s">
        <v>29</v>
      </c>
    </row>
    <row r="18" spans="1:13" ht="12.75">
      <c r="A18" s="28" t="s">
        <v>133</v>
      </c>
      <c r="B18" s="28" t="s">
        <v>134</v>
      </c>
      <c r="C18" s="28" t="s">
        <v>135</v>
      </c>
      <c r="D18" s="28" t="str">
        <f>"0,5599"</f>
        <v>0,5599</v>
      </c>
      <c r="E18" s="28" t="s">
        <v>49</v>
      </c>
      <c r="F18" s="28" t="s">
        <v>50</v>
      </c>
      <c r="G18" s="30" t="s">
        <v>52</v>
      </c>
      <c r="H18" s="29" t="s">
        <v>125</v>
      </c>
      <c r="I18" s="29" t="s">
        <v>125</v>
      </c>
      <c r="J18" s="29"/>
      <c r="K18" s="28" t="str">
        <f>"155,0"</f>
        <v>155,0</v>
      </c>
      <c r="L18" s="30" t="str">
        <f>"96,9383"</f>
        <v>96,9383</v>
      </c>
      <c r="M18" s="28" t="s">
        <v>29</v>
      </c>
    </row>
    <row r="20" spans="1:12" ht="15">
      <c r="A20" s="71" t="s">
        <v>136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3" ht="12.75">
      <c r="A21" s="22" t="s">
        <v>138</v>
      </c>
      <c r="B21" s="22" t="s">
        <v>139</v>
      </c>
      <c r="C21" s="22" t="s">
        <v>140</v>
      </c>
      <c r="D21" s="22" t="str">
        <f>"0,5437"</f>
        <v>0,5437</v>
      </c>
      <c r="E21" s="22" t="s">
        <v>122</v>
      </c>
      <c r="F21" s="22" t="s">
        <v>123</v>
      </c>
      <c r="G21" s="23" t="s">
        <v>103</v>
      </c>
      <c r="H21" s="23" t="s">
        <v>103</v>
      </c>
      <c r="I21" s="24" t="s">
        <v>103</v>
      </c>
      <c r="J21" s="23"/>
      <c r="K21" s="22" t="str">
        <f>"110,0"</f>
        <v>110,0</v>
      </c>
      <c r="L21" s="24" t="str">
        <f>"73,5626"</f>
        <v>73,5626</v>
      </c>
      <c r="M21" s="22" t="s">
        <v>126</v>
      </c>
    </row>
    <row r="22" spans="1:13" ht="12.75">
      <c r="A22" s="25" t="s">
        <v>142</v>
      </c>
      <c r="B22" s="25" t="s">
        <v>143</v>
      </c>
      <c r="C22" s="25" t="s">
        <v>144</v>
      </c>
      <c r="D22" s="25" t="str">
        <f>"0,5368"</f>
        <v>0,5368</v>
      </c>
      <c r="E22" s="25" t="s">
        <v>49</v>
      </c>
      <c r="F22" s="25" t="s">
        <v>50</v>
      </c>
      <c r="G22" s="27" t="s">
        <v>145</v>
      </c>
      <c r="H22" s="26" t="s">
        <v>131</v>
      </c>
      <c r="I22" s="27" t="s">
        <v>131</v>
      </c>
      <c r="J22" s="26"/>
      <c r="K22" s="25" t="str">
        <f>"145,0"</f>
        <v>145,0</v>
      </c>
      <c r="L22" s="27" t="str">
        <f>"77,8360"</f>
        <v>77,8360</v>
      </c>
      <c r="M22" s="25" t="s">
        <v>29</v>
      </c>
    </row>
    <row r="23" spans="1:13" ht="12.75">
      <c r="A23" s="28" t="s">
        <v>147</v>
      </c>
      <c r="B23" s="28" t="s">
        <v>148</v>
      </c>
      <c r="C23" s="28" t="s">
        <v>149</v>
      </c>
      <c r="D23" s="28" t="str">
        <f>"0,5421"</f>
        <v>0,5421</v>
      </c>
      <c r="E23" s="28" t="s">
        <v>49</v>
      </c>
      <c r="F23" s="28" t="s">
        <v>50</v>
      </c>
      <c r="G23" s="30" t="s">
        <v>51</v>
      </c>
      <c r="H23" s="30" t="s">
        <v>131</v>
      </c>
      <c r="I23" s="30" t="s">
        <v>124</v>
      </c>
      <c r="J23" s="29"/>
      <c r="K23" s="28" t="str">
        <f>"150,0"</f>
        <v>150,0</v>
      </c>
      <c r="L23" s="30" t="str">
        <f>"98,3098"</f>
        <v>98,3098</v>
      </c>
      <c r="M23" s="28" t="s">
        <v>29</v>
      </c>
    </row>
    <row r="25" spans="1:12" ht="15">
      <c r="A25" s="71" t="s">
        <v>150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3" ht="12.75">
      <c r="A26" s="22" t="s">
        <v>152</v>
      </c>
      <c r="B26" s="22" t="s">
        <v>153</v>
      </c>
      <c r="C26" s="22" t="s">
        <v>154</v>
      </c>
      <c r="D26" s="22" t="str">
        <f>"0,5296"</f>
        <v>0,5296</v>
      </c>
      <c r="E26" s="22" t="s">
        <v>49</v>
      </c>
      <c r="F26" s="22" t="s">
        <v>50</v>
      </c>
      <c r="G26" s="24" t="s">
        <v>63</v>
      </c>
      <c r="H26" s="23" t="s">
        <v>21</v>
      </c>
      <c r="I26" s="23" t="s">
        <v>21</v>
      </c>
      <c r="J26" s="23"/>
      <c r="K26" s="22" t="str">
        <f>"190,0"</f>
        <v>190,0</v>
      </c>
      <c r="L26" s="24" t="str">
        <f>"100,6240"</f>
        <v>100,6240</v>
      </c>
      <c r="M26" s="22" t="s">
        <v>29</v>
      </c>
    </row>
    <row r="27" spans="1:13" ht="12.75">
      <c r="A27" s="25" t="s">
        <v>156</v>
      </c>
      <c r="B27" s="25" t="s">
        <v>157</v>
      </c>
      <c r="C27" s="25" t="s">
        <v>158</v>
      </c>
      <c r="D27" s="25" t="str">
        <f>"0,5259"</f>
        <v>0,5259</v>
      </c>
      <c r="E27" s="25" t="s">
        <v>49</v>
      </c>
      <c r="F27" s="25" t="s">
        <v>50</v>
      </c>
      <c r="G27" s="27" t="s">
        <v>116</v>
      </c>
      <c r="H27" s="26" t="s">
        <v>159</v>
      </c>
      <c r="I27" s="26" t="s">
        <v>159</v>
      </c>
      <c r="J27" s="26"/>
      <c r="K27" s="25" t="str">
        <f>"175,0"</f>
        <v>175,0</v>
      </c>
      <c r="L27" s="27" t="str">
        <f>"93,6891"</f>
        <v>93,6891</v>
      </c>
      <c r="M27" s="25" t="s">
        <v>29</v>
      </c>
    </row>
    <row r="28" spans="1:13" ht="12.75">
      <c r="A28" s="28" t="s">
        <v>161</v>
      </c>
      <c r="B28" s="28" t="s">
        <v>162</v>
      </c>
      <c r="C28" s="28" t="s">
        <v>163</v>
      </c>
      <c r="D28" s="28" t="str">
        <f>"0,5301"</f>
        <v>0,5301</v>
      </c>
      <c r="E28" s="28" t="s">
        <v>19</v>
      </c>
      <c r="F28" s="28" t="s">
        <v>20</v>
      </c>
      <c r="G28" s="29" t="s">
        <v>124</v>
      </c>
      <c r="H28" s="30" t="s">
        <v>52</v>
      </c>
      <c r="I28" s="29" t="s">
        <v>62</v>
      </c>
      <c r="J28" s="29"/>
      <c r="K28" s="28" t="str">
        <f>"155,0"</f>
        <v>155,0</v>
      </c>
      <c r="L28" s="30" t="str">
        <f>"87,8349"</f>
        <v>87,8349</v>
      </c>
      <c r="M28" s="28" t="s">
        <v>164</v>
      </c>
    </row>
    <row r="30" spans="5:6" ht="15">
      <c r="E30" s="14" t="s">
        <v>30</v>
      </c>
      <c r="F30" s="39" t="s">
        <v>381</v>
      </c>
    </row>
    <row r="31" spans="5:6" ht="15">
      <c r="E31" s="14" t="s">
        <v>31</v>
      </c>
      <c r="F31" s="39" t="s">
        <v>382</v>
      </c>
    </row>
    <row r="32" spans="5:6" ht="15">
      <c r="E32" s="14" t="s">
        <v>32</v>
      </c>
      <c r="F32" s="39" t="s">
        <v>383</v>
      </c>
    </row>
    <row r="33" spans="5:6" ht="15">
      <c r="E33" s="14" t="s">
        <v>33</v>
      </c>
      <c r="F33" s="39" t="s">
        <v>384</v>
      </c>
    </row>
    <row r="34" spans="5:6" ht="15">
      <c r="E34" s="14" t="s">
        <v>33</v>
      </c>
      <c r="F34" s="39" t="s">
        <v>385</v>
      </c>
    </row>
    <row r="35" ht="15">
      <c r="E35" s="14"/>
    </row>
    <row r="36" ht="15">
      <c r="E36" s="14"/>
    </row>
    <row r="38" spans="1:2" ht="18">
      <c r="A38" s="15" t="s">
        <v>34</v>
      </c>
      <c r="B38" s="15"/>
    </row>
    <row r="39" spans="1:2" ht="15">
      <c r="A39" s="16" t="s">
        <v>165</v>
      </c>
      <c r="B39" s="16"/>
    </row>
    <row r="40" spans="1:2" ht="14.25">
      <c r="A40" s="18"/>
      <c r="B40" s="19" t="s">
        <v>166</v>
      </c>
    </row>
    <row r="41" spans="1:5" ht="15">
      <c r="A41" s="20" t="s">
        <v>37</v>
      </c>
      <c r="B41" s="20" t="s">
        <v>38</v>
      </c>
      <c r="C41" s="20" t="s">
        <v>39</v>
      </c>
      <c r="D41" s="20" t="s">
        <v>40</v>
      </c>
      <c r="E41" s="20" t="s">
        <v>41</v>
      </c>
    </row>
    <row r="42" spans="1:5" ht="12.75">
      <c r="A42" s="17" t="s">
        <v>90</v>
      </c>
      <c r="B42" s="4" t="s">
        <v>167</v>
      </c>
      <c r="C42" s="4" t="s">
        <v>168</v>
      </c>
      <c r="D42" s="4" t="s">
        <v>97</v>
      </c>
      <c r="E42" s="21" t="s">
        <v>169</v>
      </c>
    </row>
    <row r="45" spans="1:2" ht="15">
      <c r="A45" s="16" t="s">
        <v>35</v>
      </c>
      <c r="B45" s="16"/>
    </row>
    <row r="46" spans="1:2" ht="14.25">
      <c r="A46" s="18"/>
      <c r="B46" s="19" t="s">
        <v>66</v>
      </c>
    </row>
    <row r="47" spans="1:5" ht="15">
      <c r="A47" s="20" t="s">
        <v>37</v>
      </c>
      <c r="B47" s="20" t="s">
        <v>38</v>
      </c>
      <c r="C47" s="20" t="s">
        <v>39</v>
      </c>
      <c r="D47" s="20" t="s">
        <v>40</v>
      </c>
      <c r="E47" s="20" t="s">
        <v>41</v>
      </c>
    </row>
    <row r="48" spans="1:5" ht="12.75">
      <c r="A48" s="17" t="s">
        <v>137</v>
      </c>
      <c r="B48" s="4" t="s">
        <v>170</v>
      </c>
      <c r="C48" s="4" t="s">
        <v>171</v>
      </c>
      <c r="D48" s="4" t="s">
        <v>103</v>
      </c>
      <c r="E48" s="21" t="s">
        <v>172</v>
      </c>
    </row>
    <row r="50" spans="1:2" ht="14.25">
      <c r="A50" s="18"/>
      <c r="B50" s="19" t="s">
        <v>36</v>
      </c>
    </row>
    <row r="51" spans="1:5" ht="15">
      <c r="A51" s="20" t="s">
        <v>37</v>
      </c>
      <c r="B51" s="20" t="s">
        <v>38</v>
      </c>
      <c r="C51" s="20" t="s">
        <v>39</v>
      </c>
      <c r="D51" s="20" t="s">
        <v>40</v>
      </c>
      <c r="E51" s="20" t="s">
        <v>41</v>
      </c>
    </row>
    <row r="52" spans="1:5" ht="12.75">
      <c r="A52" s="17" t="s">
        <v>151</v>
      </c>
      <c r="B52" s="4" t="s">
        <v>36</v>
      </c>
      <c r="C52" s="4" t="s">
        <v>173</v>
      </c>
      <c r="D52" s="4" t="s">
        <v>63</v>
      </c>
      <c r="E52" s="21" t="s">
        <v>174</v>
      </c>
    </row>
    <row r="53" spans="1:5" ht="12.75">
      <c r="A53" s="17" t="s">
        <v>112</v>
      </c>
      <c r="B53" s="4" t="s">
        <v>36</v>
      </c>
      <c r="C53" s="4" t="s">
        <v>175</v>
      </c>
      <c r="D53" s="4" t="s">
        <v>116</v>
      </c>
      <c r="E53" s="21" t="s">
        <v>176</v>
      </c>
    </row>
    <row r="54" spans="1:5" ht="12.75">
      <c r="A54" s="17" t="s">
        <v>118</v>
      </c>
      <c r="B54" s="4" t="s">
        <v>36</v>
      </c>
      <c r="C54" s="4" t="s">
        <v>175</v>
      </c>
      <c r="D54" s="4" t="s">
        <v>124</v>
      </c>
      <c r="E54" s="21" t="s">
        <v>177</v>
      </c>
    </row>
    <row r="55" spans="1:5" ht="12.75">
      <c r="A55" s="17" t="s">
        <v>127</v>
      </c>
      <c r="B55" s="4" t="s">
        <v>36</v>
      </c>
      <c r="C55" s="4" t="s">
        <v>175</v>
      </c>
      <c r="D55" s="4" t="s">
        <v>131</v>
      </c>
      <c r="E55" s="21" t="s">
        <v>178</v>
      </c>
    </row>
    <row r="56" spans="1:5" ht="12.75">
      <c r="A56" s="17" t="s">
        <v>99</v>
      </c>
      <c r="B56" s="4" t="s">
        <v>36</v>
      </c>
      <c r="C56" s="4" t="s">
        <v>42</v>
      </c>
      <c r="D56" s="4" t="s">
        <v>105</v>
      </c>
      <c r="E56" s="21" t="s">
        <v>179</v>
      </c>
    </row>
    <row r="57" spans="1:5" ht="12.75">
      <c r="A57" s="17" t="s">
        <v>107</v>
      </c>
      <c r="B57" s="4" t="s">
        <v>36</v>
      </c>
      <c r="C57" s="4" t="s">
        <v>180</v>
      </c>
      <c r="D57" s="4" t="s">
        <v>25</v>
      </c>
      <c r="E57" s="21" t="s">
        <v>181</v>
      </c>
    </row>
    <row r="58" spans="1:5" ht="12.75">
      <c r="A58" s="17" t="s">
        <v>141</v>
      </c>
      <c r="B58" s="4" t="s">
        <v>36</v>
      </c>
      <c r="C58" s="4" t="s">
        <v>171</v>
      </c>
      <c r="D58" s="4" t="s">
        <v>131</v>
      </c>
      <c r="E58" s="21" t="s">
        <v>182</v>
      </c>
    </row>
    <row r="60" spans="1:2" ht="14.25">
      <c r="A60" s="18"/>
      <c r="B60" s="19" t="s">
        <v>166</v>
      </c>
    </row>
    <row r="61" spans="1:5" ht="15">
      <c r="A61" s="20" t="s">
        <v>37</v>
      </c>
      <c r="B61" s="20" t="s">
        <v>38</v>
      </c>
      <c r="C61" s="20" t="s">
        <v>39</v>
      </c>
      <c r="D61" s="20" t="s">
        <v>40</v>
      </c>
      <c r="E61" s="20" t="s">
        <v>41</v>
      </c>
    </row>
    <row r="62" spans="1:5" ht="12.75">
      <c r="A62" s="17" t="s">
        <v>146</v>
      </c>
      <c r="B62" s="4" t="s">
        <v>167</v>
      </c>
      <c r="C62" s="4" t="s">
        <v>171</v>
      </c>
      <c r="D62" s="4" t="s">
        <v>124</v>
      </c>
      <c r="E62" s="21" t="s">
        <v>183</v>
      </c>
    </row>
    <row r="63" spans="1:5" ht="12.75">
      <c r="A63" s="17" t="s">
        <v>132</v>
      </c>
      <c r="B63" s="4" t="s">
        <v>184</v>
      </c>
      <c r="C63" s="4" t="s">
        <v>175</v>
      </c>
      <c r="D63" s="4" t="s">
        <v>52</v>
      </c>
      <c r="E63" s="21" t="s">
        <v>185</v>
      </c>
    </row>
    <row r="64" spans="1:5" ht="12.75">
      <c r="A64" s="17" t="s">
        <v>155</v>
      </c>
      <c r="B64" s="4" t="s">
        <v>186</v>
      </c>
      <c r="C64" s="4" t="s">
        <v>173</v>
      </c>
      <c r="D64" s="4" t="s">
        <v>116</v>
      </c>
      <c r="E64" s="21" t="s">
        <v>187</v>
      </c>
    </row>
    <row r="65" spans="1:5" ht="12.75">
      <c r="A65" s="17" t="s">
        <v>160</v>
      </c>
      <c r="B65" s="4" t="s">
        <v>184</v>
      </c>
      <c r="C65" s="4" t="s">
        <v>173</v>
      </c>
      <c r="D65" s="4" t="s">
        <v>52</v>
      </c>
      <c r="E65" s="21" t="s">
        <v>188</v>
      </c>
    </row>
  </sheetData>
  <sheetProtection/>
  <mergeCells count="17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20:L20"/>
    <mergeCell ref="A25:L25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4.875" style="4" bestFit="1" customWidth="1"/>
    <col min="14" max="16384" width="9.125" style="3" customWidth="1"/>
  </cols>
  <sheetData>
    <row r="1" spans="1:13" s="2" customFormat="1" ht="28.5" customHeight="1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51" t="s">
        <v>10</v>
      </c>
      <c r="E3" s="51" t="s">
        <v>4</v>
      </c>
      <c r="F3" s="51" t="s">
        <v>8</v>
      </c>
      <c r="G3" s="51" t="s">
        <v>12</v>
      </c>
      <c r="H3" s="51"/>
      <c r="I3" s="51"/>
      <c r="J3" s="51"/>
      <c r="K3" s="51" t="s">
        <v>87</v>
      </c>
      <c r="L3" s="51" t="s">
        <v>3</v>
      </c>
      <c r="M3" s="53" t="s">
        <v>2</v>
      </c>
    </row>
    <row r="4" spans="1:13" s="1" customFormat="1" ht="21" customHeight="1" thickBot="1">
      <c r="A4" s="63"/>
      <c r="B4" s="52"/>
      <c r="C4" s="52"/>
      <c r="D4" s="52"/>
      <c r="E4" s="52"/>
      <c r="F4" s="52"/>
      <c r="G4" s="9">
        <v>1</v>
      </c>
      <c r="H4" s="9">
        <v>2</v>
      </c>
      <c r="I4" s="9">
        <v>3</v>
      </c>
      <c r="J4" s="9" t="s">
        <v>5</v>
      </c>
      <c r="K4" s="52"/>
      <c r="L4" s="52"/>
      <c r="M4" s="54"/>
    </row>
    <row r="5" spans="1:12" ht="15">
      <c r="A5" s="55" t="s">
        <v>76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2.75">
      <c r="A6" s="11" t="s">
        <v>78</v>
      </c>
      <c r="B6" s="11" t="s">
        <v>79</v>
      </c>
      <c r="C6" s="11" t="s">
        <v>80</v>
      </c>
      <c r="D6" s="11" t="str">
        <f>"0,5120"</f>
        <v>0,5120</v>
      </c>
      <c r="E6" s="11" t="s">
        <v>81</v>
      </c>
      <c r="F6" s="11" t="s">
        <v>82</v>
      </c>
      <c r="G6" s="13" t="s">
        <v>52</v>
      </c>
      <c r="H6" s="12" t="s">
        <v>52</v>
      </c>
      <c r="I6" s="13" t="s">
        <v>83</v>
      </c>
      <c r="J6" s="13"/>
      <c r="K6" s="11" t="str">
        <f>"155,0"</f>
        <v>155,0</v>
      </c>
      <c r="L6" s="12" t="str">
        <f>"79,3600"</f>
        <v>79,3600</v>
      </c>
      <c r="M6" s="11" t="s">
        <v>84</v>
      </c>
    </row>
    <row r="8" spans="5:6" ht="15">
      <c r="E8" s="14" t="s">
        <v>30</v>
      </c>
      <c r="F8" s="39" t="s">
        <v>381</v>
      </c>
    </row>
    <row r="9" spans="5:6" ht="15">
      <c r="E9" s="14" t="s">
        <v>31</v>
      </c>
      <c r="F9" s="39" t="s">
        <v>382</v>
      </c>
    </row>
    <row r="10" spans="5:6" ht="15">
      <c r="E10" s="14" t="s">
        <v>32</v>
      </c>
      <c r="F10" s="39" t="s">
        <v>383</v>
      </c>
    </row>
    <row r="11" spans="5:6" ht="15">
      <c r="E11" s="14" t="s">
        <v>33</v>
      </c>
      <c r="F11" s="39" t="s">
        <v>384</v>
      </c>
    </row>
    <row r="12" spans="5:6" ht="15">
      <c r="E12" s="14" t="s">
        <v>33</v>
      </c>
      <c r="F12" s="39" t="s">
        <v>385</v>
      </c>
    </row>
    <row r="13" ht="15">
      <c r="E13" s="14"/>
    </row>
    <row r="14" ht="15">
      <c r="E14" s="14"/>
    </row>
    <row r="16" spans="1:2" ht="18">
      <c r="A16" s="15" t="s">
        <v>34</v>
      </c>
      <c r="B16" s="15"/>
    </row>
    <row r="17" spans="1:2" ht="15">
      <c r="A17" s="16" t="s">
        <v>35</v>
      </c>
      <c r="B17" s="16"/>
    </row>
    <row r="18" spans="1:2" ht="14.25">
      <c r="A18" s="18"/>
      <c r="B18" s="19" t="s">
        <v>36</v>
      </c>
    </row>
    <row r="19" spans="1:5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41</v>
      </c>
    </row>
    <row r="20" spans="1:5" ht="12.75">
      <c r="A20" s="17" t="s">
        <v>77</v>
      </c>
      <c r="B20" s="4" t="s">
        <v>36</v>
      </c>
      <c r="C20" s="4" t="s">
        <v>85</v>
      </c>
      <c r="D20" s="4" t="s">
        <v>52</v>
      </c>
      <c r="E20" s="21" t="s">
        <v>86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6.25390625" style="4" bestFit="1" customWidth="1"/>
    <col min="22" max="16384" width="9.125" style="3" customWidth="1"/>
  </cols>
  <sheetData>
    <row r="1" spans="1:21" s="2" customFormat="1" ht="28.5" customHeight="1">
      <c r="A1" s="56" t="s">
        <v>386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0</v>
      </c>
      <c r="B3" s="64" t="s">
        <v>6</v>
      </c>
      <c r="C3" s="64" t="s">
        <v>7</v>
      </c>
      <c r="D3" s="51" t="s">
        <v>10</v>
      </c>
      <c r="E3" s="51" t="s">
        <v>4</v>
      </c>
      <c r="F3" s="51" t="s">
        <v>8</v>
      </c>
      <c r="G3" s="51" t="s">
        <v>11</v>
      </c>
      <c r="H3" s="51"/>
      <c r="I3" s="51"/>
      <c r="J3" s="51"/>
      <c r="K3" s="51" t="s">
        <v>12</v>
      </c>
      <c r="L3" s="51"/>
      <c r="M3" s="51"/>
      <c r="N3" s="51"/>
      <c r="O3" s="51" t="s">
        <v>13</v>
      </c>
      <c r="P3" s="51"/>
      <c r="Q3" s="51"/>
      <c r="R3" s="51"/>
      <c r="S3" s="51" t="s">
        <v>1</v>
      </c>
      <c r="T3" s="51" t="s">
        <v>3</v>
      </c>
      <c r="U3" s="53" t="s">
        <v>2</v>
      </c>
    </row>
    <row r="4" spans="1:21" s="1" customFormat="1" ht="21" customHeight="1" thickBot="1">
      <c r="A4" s="63"/>
      <c r="B4" s="52"/>
      <c r="C4" s="52"/>
      <c r="D4" s="52"/>
      <c r="E4" s="52"/>
      <c r="F4" s="5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52"/>
      <c r="T4" s="52"/>
      <c r="U4" s="54"/>
    </row>
    <row r="5" spans="1:20" ht="1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ht="12.75">
      <c r="A6" s="11" t="s">
        <v>46</v>
      </c>
      <c r="B6" s="11" t="s">
        <v>47</v>
      </c>
      <c r="C6" s="11" t="s">
        <v>48</v>
      </c>
      <c r="D6" s="11" t="str">
        <f>"0,6919"</f>
        <v>0,6919</v>
      </c>
      <c r="E6" s="11" t="s">
        <v>49</v>
      </c>
      <c r="F6" s="11" t="s">
        <v>50</v>
      </c>
      <c r="G6" s="13" t="s">
        <v>51</v>
      </c>
      <c r="H6" s="12" t="s">
        <v>51</v>
      </c>
      <c r="I6" s="13" t="s">
        <v>52</v>
      </c>
      <c r="J6" s="13"/>
      <c r="K6" s="13" t="s">
        <v>53</v>
      </c>
      <c r="L6" s="12" t="s">
        <v>53</v>
      </c>
      <c r="M6" s="12" t="s">
        <v>54</v>
      </c>
      <c r="N6" s="13"/>
      <c r="O6" s="12" t="s">
        <v>51</v>
      </c>
      <c r="P6" s="12" t="s">
        <v>52</v>
      </c>
      <c r="Q6" s="12" t="s">
        <v>55</v>
      </c>
      <c r="R6" s="13"/>
      <c r="S6" s="11" t="str">
        <f>"400,0"</f>
        <v>400,0</v>
      </c>
      <c r="T6" s="12" t="str">
        <f>"279,5074"</f>
        <v>279,5074</v>
      </c>
      <c r="U6" s="11" t="s">
        <v>56</v>
      </c>
    </row>
    <row r="8" spans="1:20" ht="15">
      <c r="A8" s="71" t="s">
        <v>57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1" ht="12.75">
      <c r="A9" s="11" t="s">
        <v>59</v>
      </c>
      <c r="B9" s="11" t="s">
        <v>60</v>
      </c>
      <c r="C9" s="11" t="s">
        <v>61</v>
      </c>
      <c r="D9" s="11" t="str">
        <f>"0,5881"</f>
        <v>0,5881</v>
      </c>
      <c r="E9" s="11" t="s">
        <v>49</v>
      </c>
      <c r="F9" s="11" t="s">
        <v>50</v>
      </c>
      <c r="G9" s="12" t="s">
        <v>62</v>
      </c>
      <c r="H9" s="12" t="s">
        <v>63</v>
      </c>
      <c r="I9" s="13" t="s">
        <v>21</v>
      </c>
      <c r="J9" s="13"/>
      <c r="K9" s="12" t="s">
        <v>54</v>
      </c>
      <c r="L9" s="12" t="s">
        <v>64</v>
      </c>
      <c r="M9" s="13" t="s">
        <v>65</v>
      </c>
      <c r="N9" s="13"/>
      <c r="O9" s="13" t="s">
        <v>21</v>
      </c>
      <c r="P9" s="13" t="s">
        <v>21</v>
      </c>
      <c r="Q9" s="12" t="s">
        <v>21</v>
      </c>
      <c r="R9" s="13"/>
      <c r="S9" s="11" t="str">
        <f>"495,0"</f>
        <v>495,0</v>
      </c>
      <c r="T9" s="12" t="str">
        <f>"302,7539"</f>
        <v>302,7539</v>
      </c>
      <c r="U9" s="11" t="s">
        <v>29</v>
      </c>
    </row>
    <row r="11" spans="5:6" ht="15">
      <c r="E11" s="14" t="s">
        <v>30</v>
      </c>
      <c r="F11" s="39" t="s">
        <v>381</v>
      </c>
    </row>
    <row r="12" spans="5:6" ht="15">
      <c r="E12" s="14" t="s">
        <v>31</v>
      </c>
      <c r="F12" s="39" t="s">
        <v>382</v>
      </c>
    </row>
    <row r="13" spans="5:6" ht="15">
      <c r="E13" s="14" t="s">
        <v>32</v>
      </c>
      <c r="F13" s="39" t="s">
        <v>383</v>
      </c>
    </row>
    <row r="14" spans="5:6" ht="15">
      <c r="E14" s="14" t="s">
        <v>33</v>
      </c>
      <c r="F14" s="39" t="s">
        <v>384</v>
      </c>
    </row>
    <row r="15" spans="5:6" ht="15">
      <c r="E15" s="14" t="s">
        <v>33</v>
      </c>
      <c r="F15" s="39" t="s">
        <v>385</v>
      </c>
    </row>
    <row r="16" ht="15">
      <c r="E16" s="14"/>
    </row>
    <row r="17" ht="15">
      <c r="E17" s="14"/>
    </row>
    <row r="19" spans="1:2" ht="18">
      <c r="A19" s="15" t="s">
        <v>34</v>
      </c>
      <c r="B19" s="15"/>
    </row>
    <row r="20" spans="1:2" ht="15">
      <c r="A20" s="16" t="s">
        <v>35</v>
      </c>
      <c r="B20" s="16"/>
    </row>
    <row r="21" spans="1:2" ht="14.25">
      <c r="A21" s="18"/>
      <c r="B21" s="19" t="s">
        <v>66</v>
      </c>
    </row>
    <row r="22" spans="1:5" ht="15">
      <c r="A22" s="20" t="s">
        <v>37</v>
      </c>
      <c r="B22" s="20" t="s">
        <v>38</v>
      </c>
      <c r="C22" s="20" t="s">
        <v>39</v>
      </c>
      <c r="D22" s="20" t="s">
        <v>40</v>
      </c>
      <c r="E22" s="20" t="s">
        <v>41</v>
      </c>
    </row>
    <row r="23" spans="1:5" ht="12.75">
      <c r="A23" s="17" t="s">
        <v>58</v>
      </c>
      <c r="B23" s="4" t="s">
        <v>67</v>
      </c>
      <c r="C23" s="4" t="s">
        <v>68</v>
      </c>
      <c r="D23" s="4" t="s">
        <v>69</v>
      </c>
      <c r="E23" s="21" t="s">
        <v>70</v>
      </c>
    </row>
    <row r="25" spans="1:2" ht="14.25">
      <c r="A25" s="18"/>
      <c r="B25" s="19" t="s">
        <v>71</v>
      </c>
    </row>
    <row r="26" spans="1:5" ht="15">
      <c r="A26" s="20" t="s">
        <v>37</v>
      </c>
      <c r="B26" s="20" t="s">
        <v>38</v>
      </c>
      <c r="C26" s="20" t="s">
        <v>39</v>
      </c>
      <c r="D26" s="20" t="s">
        <v>40</v>
      </c>
      <c r="E26" s="20" t="s">
        <v>41</v>
      </c>
    </row>
    <row r="27" spans="1:5" ht="12.75">
      <c r="A27" s="17" t="s">
        <v>45</v>
      </c>
      <c r="B27" s="4" t="s">
        <v>72</v>
      </c>
      <c r="C27" s="4" t="s">
        <v>42</v>
      </c>
      <c r="D27" s="4" t="s">
        <v>73</v>
      </c>
      <c r="E27" s="21" t="s">
        <v>74</v>
      </c>
    </row>
  </sheetData>
  <sheetProtection/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3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6.25390625" style="4" bestFit="1" customWidth="1"/>
    <col min="22" max="16384" width="9.125" style="3" customWidth="1"/>
  </cols>
  <sheetData>
    <row r="1" spans="1:21" s="2" customFormat="1" ht="28.5" customHeight="1">
      <c r="A1" s="56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0</v>
      </c>
      <c r="B3" s="64" t="s">
        <v>6</v>
      </c>
      <c r="C3" s="64" t="s">
        <v>7</v>
      </c>
      <c r="D3" s="51" t="s">
        <v>10</v>
      </c>
      <c r="E3" s="51" t="s">
        <v>4</v>
      </c>
      <c r="F3" s="51" t="s">
        <v>8</v>
      </c>
      <c r="G3" s="51" t="s">
        <v>11</v>
      </c>
      <c r="H3" s="51"/>
      <c r="I3" s="51"/>
      <c r="J3" s="51"/>
      <c r="K3" s="51" t="s">
        <v>12</v>
      </c>
      <c r="L3" s="51"/>
      <c r="M3" s="51"/>
      <c r="N3" s="51"/>
      <c r="O3" s="51" t="s">
        <v>13</v>
      </c>
      <c r="P3" s="51"/>
      <c r="Q3" s="51"/>
      <c r="R3" s="51"/>
      <c r="S3" s="51" t="s">
        <v>1</v>
      </c>
      <c r="T3" s="51" t="s">
        <v>3</v>
      </c>
      <c r="U3" s="53" t="s">
        <v>2</v>
      </c>
    </row>
    <row r="4" spans="1:21" s="1" customFormat="1" ht="21" customHeight="1" thickBot="1">
      <c r="A4" s="63"/>
      <c r="B4" s="52"/>
      <c r="C4" s="52"/>
      <c r="D4" s="52"/>
      <c r="E4" s="52"/>
      <c r="F4" s="5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52"/>
      <c r="T4" s="52"/>
      <c r="U4" s="54"/>
    </row>
    <row r="5" spans="1:20" ht="1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ht="12.75">
      <c r="A6" s="11" t="s">
        <v>16</v>
      </c>
      <c r="B6" s="11" t="s">
        <v>17</v>
      </c>
      <c r="C6" s="11" t="s">
        <v>18</v>
      </c>
      <c r="D6" s="11" t="str">
        <f>"0,6767"</f>
        <v>0,6767</v>
      </c>
      <c r="E6" s="11" t="s">
        <v>19</v>
      </c>
      <c r="F6" s="11" t="s">
        <v>20</v>
      </c>
      <c r="G6" s="12" t="s">
        <v>21</v>
      </c>
      <c r="H6" s="12" t="s">
        <v>22</v>
      </c>
      <c r="I6" s="13" t="s">
        <v>23</v>
      </c>
      <c r="J6" s="13"/>
      <c r="K6" s="12" t="s">
        <v>24</v>
      </c>
      <c r="L6" s="12" t="s">
        <v>25</v>
      </c>
      <c r="M6" s="12" t="s">
        <v>26</v>
      </c>
      <c r="N6" s="13"/>
      <c r="O6" s="12" t="s">
        <v>27</v>
      </c>
      <c r="P6" s="12" t="s">
        <v>22</v>
      </c>
      <c r="Q6" s="12" t="s">
        <v>28</v>
      </c>
      <c r="R6" s="13"/>
      <c r="S6" s="11" t="str">
        <f>"590,0"</f>
        <v>590,0</v>
      </c>
      <c r="T6" s="12" t="str">
        <f>"399,2530"</f>
        <v>399,2530</v>
      </c>
      <c r="U6" s="11" t="s">
        <v>29</v>
      </c>
    </row>
    <row r="8" spans="5:6" ht="15">
      <c r="E8" s="14" t="s">
        <v>30</v>
      </c>
      <c r="F8" s="39" t="s">
        <v>381</v>
      </c>
    </row>
    <row r="9" spans="5:6" ht="15">
      <c r="E9" s="14" t="s">
        <v>31</v>
      </c>
      <c r="F9" s="39" t="s">
        <v>382</v>
      </c>
    </row>
    <row r="10" spans="5:6" ht="15">
      <c r="E10" s="14" t="s">
        <v>32</v>
      </c>
      <c r="F10" s="39" t="s">
        <v>383</v>
      </c>
    </row>
    <row r="11" spans="5:6" ht="15">
      <c r="E11" s="14" t="s">
        <v>33</v>
      </c>
      <c r="F11" s="39" t="s">
        <v>384</v>
      </c>
    </row>
    <row r="12" spans="5:6" ht="15">
      <c r="E12" s="14" t="s">
        <v>33</v>
      </c>
      <c r="F12" s="39" t="s">
        <v>385</v>
      </c>
    </row>
    <row r="13" ht="15">
      <c r="E13" s="14"/>
    </row>
    <row r="14" ht="15">
      <c r="E14" s="14"/>
    </row>
    <row r="16" spans="1:2" ht="18">
      <c r="A16" s="15" t="s">
        <v>34</v>
      </c>
      <c r="B16" s="15"/>
    </row>
    <row r="17" spans="1:2" ht="15">
      <c r="A17" s="16" t="s">
        <v>35</v>
      </c>
      <c r="B17" s="16"/>
    </row>
    <row r="18" spans="1:2" ht="14.25">
      <c r="A18" s="18"/>
      <c r="B18" s="19" t="s">
        <v>36</v>
      </c>
    </row>
    <row r="19" spans="1:5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41</v>
      </c>
    </row>
    <row r="20" spans="1:5" ht="12.75">
      <c r="A20" s="17" t="s">
        <v>15</v>
      </c>
      <c r="B20" s="4" t="s">
        <v>36</v>
      </c>
      <c r="C20" s="4" t="s">
        <v>42</v>
      </c>
      <c r="D20" s="4" t="s">
        <v>43</v>
      </c>
      <c r="E20" s="21" t="s">
        <v>44</v>
      </c>
    </row>
  </sheetData>
  <sheetProtection/>
  <mergeCells count="14">
    <mergeCell ref="A5:T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F9" sqref="F9:F13"/>
    </sheetView>
  </sheetViews>
  <sheetFormatPr defaultColWidth="9.00390625" defaultRowHeight="12.75"/>
  <cols>
    <col min="1" max="1" width="29.625" style="0" customWidth="1"/>
    <col min="2" max="2" width="29.00390625" style="0" customWidth="1"/>
    <col min="3" max="3" width="15.625" style="0" customWidth="1"/>
    <col min="4" max="4" width="14.375" style="0" customWidth="1"/>
    <col min="5" max="5" width="21.125" style="0" customWidth="1"/>
    <col min="6" max="6" width="23.625" style="0" customWidth="1"/>
    <col min="7" max="7" width="12.25390625" style="0" customWidth="1"/>
  </cols>
  <sheetData>
    <row r="1" spans="1:14" ht="78" customHeight="1">
      <c r="A1" s="65" t="s">
        <v>379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3.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34.5" customHeight="1">
      <c r="A3" s="6" t="s">
        <v>0</v>
      </c>
      <c r="B3" s="8" t="s">
        <v>6</v>
      </c>
      <c r="C3" s="8" t="s">
        <v>7</v>
      </c>
      <c r="D3" s="5" t="s">
        <v>10</v>
      </c>
      <c r="E3" s="5" t="s">
        <v>4</v>
      </c>
      <c r="F3" s="5" t="s">
        <v>8</v>
      </c>
      <c r="G3" s="5" t="s">
        <v>12</v>
      </c>
      <c r="H3" s="5"/>
      <c r="I3" s="5"/>
      <c r="J3" s="5"/>
      <c r="K3" s="5" t="s">
        <v>359</v>
      </c>
      <c r="L3" s="5"/>
      <c r="M3" s="5" t="s">
        <v>1</v>
      </c>
      <c r="N3" s="10" t="s">
        <v>2</v>
      </c>
    </row>
    <row r="4" spans="1:15" ht="15.75" thickBot="1">
      <c r="A4" s="7"/>
      <c r="B4" s="9"/>
      <c r="C4" s="9"/>
      <c r="D4" s="9"/>
      <c r="E4" s="9"/>
      <c r="F4" s="9"/>
      <c r="G4" s="9">
        <v>1</v>
      </c>
      <c r="H4" s="9">
        <v>2</v>
      </c>
      <c r="I4" s="9">
        <v>3</v>
      </c>
      <c r="J4" s="9" t="s">
        <v>5</v>
      </c>
      <c r="K4" s="69">
        <v>1</v>
      </c>
      <c r="L4" s="70"/>
      <c r="M4" s="9"/>
      <c r="N4" s="37"/>
      <c r="O4" s="45"/>
    </row>
    <row r="5" spans="1:14" ht="15.75" thickBot="1">
      <c r="A5" s="55" t="s">
        <v>57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71"/>
    </row>
    <row r="6" spans="1:14" ht="13.5" thickBot="1">
      <c r="A6" s="47" t="s">
        <v>377</v>
      </c>
      <c r="B6" s="48" t="s">
        <v>380</v>
      </c>
      <c r="C6" s="50">
        <v>94.5</v>
      </c>
      <c r="D6" s="47"/>
      <c r="E6" s="47" t="s">
        <v>371</v>
      </c>
      <c r="F6" s="47" t="s">
        <v>372</v>
      </c>
      <c r="G6" s="47">
        <v>175</v>
      </c>
      <c r="H6" s="47">
        <v>180</v>
      </c>
      <c r="I6" s="49">
        <v>185</v>
      </c>
      <c r="J6" s="47"/>
      <c r="K6" s="72">
        <v>25</v>
      </c>
      <c r="L6" s="72"/>
      <c r="M6" s="47">
        <v>205</v>
      </c>
      <c r="N6" s="47"/>
    </row>
    <row r="9" spans="5:6" ht="15">
      <c r="E9" s="14" t="s">
        <v>30</v>
      </c>
      <c r="F9" s="39" t="s">
        <v>381</v>
      </c>
    </row>
    <row r="10" spans="5:6" ht="15">
      <c r="E10" s="14" t="s">
        <v>31</v>
      </c>
      <c r="F10" s="39" t="s">
        <v>382</v>
      </c>
    </row>
    <row r="11" spans="5:6" ht="15">
      <c r="E11" s="14" t="s">
        <v>32</v>
      </c>
      <c r="F11" s="39" t="s">
        <v>383</v>
      </c>
    </row>
    <row r="12" spans="5:6" ht="15">
      <c r="E12" s="14" t="s">
        <v>33</v>
      </c>
      <c r="F12" s="39" t="s">
        <v>384</v>
      </c>
    </row>
    <row r="13" spans="5:6" ht="15">
      <c r="E13" s="14" t="s">
        <v>33</v>
      </c>
      <c r="F13" s="39" t="s">
        <v>385</v>
      </c>
    </row>
  </sheetData>
  <sheetProtection/>
  <mergeCells count="4">
    <mergeCell ref="A1:N2"/>
    <mergeCell ref="K4:L4"/>
    <mergeCell ref="A5:N5"/>
    <mergeCell ref="K6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9.00390625" style="4" customWidth="1"/>
    <col min="3" max="3" width="9.75390625" style="4" bestFit="1" customWidth="1"/>
    <col min="4" max="4" width="12.375" style="4" customWidth="1"/>
    <col min="5" max="5" width="22.75390625" style="4" bestFit="1" customWidth="1"/>
    <col min="6" max="6" width="18.75390625" style="4" customWidth="1"/>
    <col min="7" max="7" width="7.00390625" style="3" customWidth="1"/>
    <col min="8" max="8" width="7.375" style="32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4" s="2" customFormat="1" ht="35.25" customHeight="1">
      <c r="A1" s="65" t="s">
        <v>378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2" customFormat="1" ht="61.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1" customFormat="1" ht="12.75" customHeight="1">
      <c r="A3" s="6" t="s">
        <v>0</v>
      </c>
      <c r="B3" s="8" t="s">
        <v>6</v>
      </c>
      <c r="C3" s="8" t="s">
        <v>7</v>
      </c>
      <c r="D3" s="5" t="s">
        <v>10</v>
      </c>
      <c r="E3" s="5" t="s">
        <v>4</v>
      </c>
      <c r="F3" s="5" t="s">
        <v>8</v>
      </c>
      <c r="G3" s="5" t="s">
        <v>12</v>
      </c>
      <c r="H3" s="5"/>
      <c r="I3" s="5"/>
      <c r="J3" s="5"/>
      <c r="K3" s="5" t="s">
        <v>359</v>
      </c>
      <c r="L3" s="5"/>
      <c r="M3" s="5" t="s">
        <v>1</v>
      </c>
      <c r="N3" s="10" t="s">
        <v>2</v>
      </c>
    </row>
    <row r="4" spans="1:15" s="1" customFormat="1" ht="21" customHeight="1" thickBot="1">
      <c r="A4" s="7"/>
      <c r="B4" s="9"/>
      <c r="C4" s="9"/>
      <c r="D4" s="9"/>
      <c r="E4" s="9"/>
      <c r="F4" s="9"/>
      <c r="G4" s="9">
        <v>1</v>
      </c>
      <c r="H4" s="9">
        <v>2</v>
      </c>
      <c r="I4" s="9">
        <v>3</v>
      </c>
      <c r="J4" s="9" t="s">
        <v>5</v>
      </c>
      <c r="K4" s="69">
        <v>1</v>
      </c>
      <c r="L4" s="70"/>
      <c r="M4" s="9"/>
      <c r="N4" s="37"/>
      <c r="O4" s="46"/>
    </row>
    <row r="5" spans="1:16" ht="15">
      <c r="A5" s="55" t="s">
        <v>57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71"/>
      <c r="O5" s="38"/>
      <c r="P5" s="38"/>
    </row>
    <row r="6" spans="1:14" ht="12.75">
      <c r="A6" s="41" t="s">
        <v>368</v>
      </c>
      <c r="B6" s="40" t="s">
        <v>369</v>
      </c>
      <c r="C6" s="42" t="s">
        <v>370</v>
      </c>
      <c r="D6" s="11"/>
      <c r="E6" s="41" t="s">
        <v>371</v>
      </c>
      <c r="F6" s="41" t="s">
        <v>372</v>
      </c>
      <c r="G6" s="42" t="s">
        <v>373</v>
      </c>
      <c r="H6" s="43">
        <v>150</v>
      </c>
      <c r="I6" s="44" t="s">
        <v>374</v>
      </c>
      <c r="J6" s="12"/>
      <c r="K6" s="73" t="s">
        <v>375</v>
      </c>
      <c r="L6" s="73"/>
      <c r="M6" s="42" t="s">
        <v>376</v>
      </c>
      <c r="N6" s="12"/>
    </row>
    <row r="8" spans="5:6" ht="15">
      <c r="E8" s="14" t="s">
        <v>30</v>
      </c>
      <c r="F8" s="39" t="s">
        <v>381</v>
      </c>
    </row>
    <row r="9" spans="5:6" ht="15">
      <c r="E9" s="14" t="s">
        <v>31</v>
      </c>
      <c r="F9" s="39" t="s">
        <v>382</v>
      </c>
    </row>
    <row r="10" spans="5:6" ht="15">
      <c r="E10" s="14" t="s">
        <v>32</v>
      </c>
      <c r="F10" s="39" t="s">
        <v>383</v>
      </c>
    </row>
    <row r="11" spans="5:6" ht="15">
      <c r="E11" s="14" t="s">
        <v>33</v>
      </c>
      <c r="F11" s="39" t="s">
        <v>384</v>
      </c>
    </row>
    <row r="12" spans="5:6" ht="15">
      <c r="E12" s="14" t="s">
        <v>33</v>
      </c>
      <c r="F12" s="39" t="s">
        <v>385</v>
      </c>
    </row>
    <row r="13" ht="15">
      <c r="E13" s="14"/>
    </row>
    <row r="14" ht="15">
      <c r="E14" s="14"/>
    </row>
    <row r="16" spans="1:2" ht="18">
      <c r="A16" s="15"/>
      <c r="B16" s="15"/>
    </row>
  </sheetData>
  <sheetProtection/>
  <mergeCells count="4">
    <mergeCell ref="K6:L6"/>
    <mergeCell ref="K4:L4"/>
    <mergeCell ref="A1:N2"/>
    <mergeCell ref="A5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56" t="s">
        <v>339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51" t="s">
        <v>10</v>
      </c>
      <c r="E3" s="51" t="s">
        <v>4</v>
      </c>
      <c r="F3" s="51" t="s">
        <v>8</v>
      </c>
      <c r="G3" s="51" t="s">
        <v>321</v>
      </c>
      <c r="H3" s="51"/>
      <c r="I3" s="51"/>
      <c r="J3" s="51"/>
      <c r="K3" s="51" t="s">
        <v>87</v>
      </c>
      <c r="L3" s="51" t="s">
        <v>3</v>
      </c>
      <c r="M3" s="53" t="s">
        <v>2</v>
      </c>
    </row>
    <row r="4" spans="1:13" s="1" customFormat="1" ht="21" customHeight="1" thickBot="1">
      <c r="A4" s="63"/>
      <c r="B4" s="52"/>
      <c r="C4" s="52"/>
      <c r="D4" s="52"/>
      <c r="E4" s="52"/>
      <c r="F4" s="52"/>
      <c r="G4" s="9">
        <v>1</v>
      </c>
      <c r="H4" s="9">
        <v>2</v>
      </c>
      <c r="I4" s="9">
        <v>3</v>
      </c>
      <c r="J4" s="9" t="s">
        <v>5</v>
      </c>
      <c r="K4" s="52"/>
      <c r="L4" s="52"/>
      <c r="M4" s="54"/>
    </row>
    <row r="5" spans="1:12" ht="15">
      <c r="A5" s="55" t="s">
        <v>340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2.75">
      <c r="A6" s="11" t="s">
        <v>342</v>
      </c>
      <c r="B6" s="11" t="s">
        <v>343</v>
      </c>
      <c r="C6" s="11" t="s">
        <v>344</v>
      </c>
      <c r="D6" s="11" t="str">
        <f>"0,8670"</f>
        <v>0,8670</v>
      </c>
      <c r="E6" s="11" t="s">
        <v>49</v>
      </c>
      <c r="F6" s="11" t="s">
        <v>50</v>
      </c>
      <c r="G6" s="12" t="s">
        <v>345</v>
      </c>
      <c r="H6" s="13" t="s">
        <v>346</v>
      </c>
      <c r="I6" s="13" t="s">
        <v>346</v>
      </c>
      <c r="J6" s="13"/>
      <c r="K6" s="11" t="str">
        <f>"25,0"</f>
        <v>25,0</v>
      </c>
      <c r="L6" s="12" t="str">
        <f>"22,9755"</f>
        <v>22,9755</v>
      </c>
      <c r="M6" s="11" t="s">
        <v>29</v>
      </c>
    </row>
    <row r="8" spans="1:12" ht="15">
      <c r="A8" s="71" t="s">
        <v>14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3" ht="12.75">
      <c r="A9" s="11" t="s">
        <v>348</v>
      </c>
      <c r="B9" s="11" t="s">
        <v>349</v>
      </c>
      <c r="C9" s="11" t="s">
        <v>350</v>
      </c>
      <c r="D9" s="11" t="str">
        <f>"0,6680"</f>
        <v>0,6680</v>
      </c>
      <c r="E9" s="11" t="s">
        <v>49</v>
      </c>
      <c r="F9" s="11" t="s">
        <v>50</v>
      </c>
      <c r="G9" s="12" t="s">
        <v>351</v>
      </c>
      <c r="H9" s="12" t="s">
        <v>334</v>
      </c>
      <c r="I9" s="12" t="s">
        <v>352</v>
      </c>
      <c r="J9" s="13"/>
      <c r="K9" s="11" t="str">
        <f>"50,0"</f>
        <v>50,0</v>
      </c>
      <c r="L9" s="12" t="str">
        <f>"35,4040"</f>
        <v>35,4040</v>
      </c>
      <c r="M9" s="11" t="s">
        <v>29</v>
      </c>
    </row>
    <row r="11" spans="5:6" ht="15">
      <c r="E11" s="14" t="s">
        <v>30</v>
      </c>
      <c r="F11" s="39" t="s">
        <v>381</v>
      </c>
    </row>
    <row r="12" spans="5:6" ht="15">
      <c r="E12" s="14" t="s">
        <v>31</v>
      </c>
      <c r="F12" s="39" t="s">
        <v>382</v>
      </c>
    </row>
    <row r="13" spans="5:6" ht="15">
      <c r="E13" s="14" t="s">
        <v>32</v>
      </c>
      <c r="F13" s="39" t="s">
        <v>383</v>
      </c>
    </row>
    <row r="14" spans="5:6" ht="15">
      <c r="E14" s="14" t="s">
        <v>33</v>
      </c>
      <c r="F14" s="39" t="s">
        <v>384</v>
      </c>
    </row>
    <row r="15" spans="5:6" ht="15">
      <c r="E15" s="14" t="s">
        <v>33</v>
      </c>
      <c r="F15" s="39" t="s">
        <v>385</v>
      </c>
    </row>
    <row r="16" ht="15">
      <c r="E16" s="14"/>
    </row>
    <row r="17" ht="15">
      <c r="E17" s="14"/>
    </row>
    <row r="19" spans="1:2" ht="18">
      <c r="A19" s="15" t="s">
        <v>34</v>
      </c>
      <c r="B19" s="15"/>
    </row>
    <row r="20" spans="1:2" ht="15">
      <c r="A20" s="16" t="s">
        <v>165</v>
      </c>
      <c r="B20" s="16"/>
    </row>
    <row r="21" spans="1:2" ht="14.25">
      <c r="A21" s="18"/>
      <c r="B21" s="19" t="s">
        <v>353</v>
      </c>
    </row>
    <row r="22" spans="1:5" ht="15">
      <c r="A22" s="20" t="s">
        <v>37</v>
      </c>
      <c r="B22" s="20" t="s">
        <v>38</v>
      </c>
      <c r="C22" s="20" t="s">
        <v>39</v>
      </c>
      <c r="D22" s="20" t="s">
        <v>40</v>
      </c>
      <c r="E22" s="20" t="s">
        <v>41</v>
      </c>
    </row>
    <row r="23" spans="1:5" ht="12.75">
      <c r="A23" s="17" t="s">
        <v>341</v>
      </c>
      <c r="B23" s="4" t="s">
        <v>67</v>
      </c>
      <c r="C23" s="4" t="s">
        <v>354</v>
      </c>
      <c r="D23" s="4" t="s">
        <v>345</v>
      </c>
      <c r="E23" s="21" t="s">
        <v>355</v>
      </c>
    </row>
    <row r="26" spans="1:2" ht="15">
      <c r="A26" s="16" t="s">
        <v>35</v>
      </c>
      <c r="B26" s="16"/>
    </row>
    <row r="27" spans="1:2" ht="14.25">
      <c r="A27" s="18"/>
      <c r="B27" s="19" t="s">
        <v>66</v>
      </c>
    </row>
    <row r="28" spans="1:5" ht="15">
      <c r="A28" s="20" t="s">
        <v>37</v>
      </c>
      <c r="B28" s="20" t="s">
        <v>38</v>
      </c>
      <c r="C28" s="20" t="s">
        <v>39</v>
      </c>
      <c r="D28" s="20" t="s">
        <v>40</v>
      </c>
      <c r="E28" s="20" t="s">
        <v>41</v>
      </c>
    </row>
    <row r="29" spans="1:5" ht="12.75">
      <c r="A29" s="17" t="s">
        <v>347</v>
      </c>
      <c r="B29" s="4" t="s">
        <v>67</v>
      </c>
      <c r="C29" s="4" t="s">
        <v>42</v>
      </c>
      <c r="D29" s="4" t="s">
        <v>352</v>
      </c>
      <c r="E29" s="21" t="s">
        <v>356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56" t="s">
        <v>320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51" t="s">
        <v>10</v>
      </c>
      <c r="E3" s="51" t="s">
        <v>4</v>
      </c>
      <c r="F3" s="51" t="s">
        <v>8</v>
      </c>
      <c r="G3" s="51" t="s">
        <v>321</v>
      </c>
      <c r="H3" s="51"/>
      <c r="I3" s="51"/>
      <c r="J3" s="51"/>
      <c r="K3" s="51" t="s">
        <v>87</v>
      </c>
      <c r="L3" s="51" t="s">
        <v>3</v>
      </c>
      <c r="M3" s="53" t="s">
        <v>2</v>
      </c>
    </row>
    <row r="4" spans="1:13" s="1" customFormat="1" ht="21" customHeight="1" thickBot="1">
      <c r="A4" s="63"/>
      <c r="B4" s="52"/>
      <c r="C4" s="52"/>
      <c r="D4" s="52"/>
      <c r="E4" s="52"/>
      <c r="F4" s="52"/>
      <c r="G4" s="9">
        <v>1</v>
      </c>
      <c r="H4" s="9">
        <v>2</v>
      </c>
      <c r="I4" s="9">
        <v>3</v>
      </c>
      <c r="J4" s="9" t="s">
        <v>5</v>
      </c>
      <c r="K4" s="52"/>
      <c r="L4" s="52"/>
      <c r="M4" s="54"/>
    </row>
    <row r="5" spans="1:12" ht="15">
      <c r="A5" s="55" t="s">
        <v>322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2.75">
      <c r="A6" s="11" t="s">
        <v>324</v>
      </c>
      <c r="B6" s="11" t="s">
        <v>325</v>
      </c>
      <c r="C6" s="11" t="s">
        <v>326</v>
      </c>
      <c r="D6" s="11" t="str">
        <f>"1,0087"</f>
        <v>1,0087</v>
      </c>
      <c r="E6" s="11" t="s">
        <v>327</v>
      </c>
      <c r="F6" s="11" t="s">
        <v>50</v>
      </c>
      <c r="G6" s="12" t="s">
        <v>272</v>
      </c>
      <c r="H6" s="12" t="s">
        <v>328</v>
      </c>
      <c r="I6" s="13" t="s">
        <v>329</v>
      </c>
      <c r="J6" s="13"/>
      <c r="K6" s="11" t="str">
        <f>"37,5"</f>
        <v>37,5</v>
      </c>
      <c r="L6" s="12" t="str">
        <f>"68,4655"</f>
        <v>68,4655</v>
      </c>
      <c r="M6" s="11" t="s">
        <v>29</v>
      </c>
    </row>
    <row r="8" spans="1:12" ht="15">
      <c r="A8" s="71" t="s">
        <v>14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3" ht="12.75">
      <c r="A9" s="11" t="s">
        <v>331</v>
      </c>
      <c r="B9" s="11" t="s">
        <v>332</v>
      </c>
      <c r="C9" s="11" t="s">
        <v>333</v>
      </c>
      <c r="D9" s="11" t="str">
        <f>"0,7014"</f>
        <v>0,7014</v>
      </c>
      <c r="E9" s="11" t="s">
        <v>49</v>
      </c>
      <c r="F9" s="11" t="s">
        <v>50</v>
      </c>
      <c r="G9" s="12" t="s">
        <v>329</v>
      </c>
      <c r="H9" s="12" t="s">
        <v>334</v>
      </c>
      <c r="I9" s="13" t="s">
        <v>201</v>
      </c>
      <c r="J9" s="13"/>
      <c r="K9" s="11" t="str">
        <f>"47,5"</f>
        <v>47,5</v>
      </c>
      <c r="L9" s="12" t="str">
        <f>"35,9818"</f>
        <v>35,9818</v>
      </c>
      <c r="M9" s="11" t="s">
        <v>29</v>
      </c>
    </row>
    <row r="11" spans="1:12" ht="15">
      <c r="A11" s="71" t="s">
        <v>106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ht="12.75">
      <c r="A12" s="11" t="s">
        <v>108</v>
      </c>
      <c r="B12" s="11" t="s">
        <v>109</v>
      </c>
      <c r="C12" s="11" t="s">
        <v>110</v>
      </c>
      <c r="D12" s="11" t="str">
        <f>"0,6198"</f>
        <v>0,6198</v>
      </c>
      <c r="E12" s="11" t="s">
        <v>49</v>
      </c>
      <c r="F12" s="11" t="s">
        <v>50</v>
      </c>
      <c r="G12" s="12" t="s">
        <v>334</v>
      </c>
      <c r="H12" s="12" t="s">
        <v>201</v>
      </c>
      <c r="I12" s="12" t="s">
        <v>203</v>
      </c>
      <c r="J12" s="13"/>
      <c r="K12" s="11" t="str">
        <f>"62,5"</f>
        <v>62,5</v>
      </c>
      <c r="L12" s="12" t="str">
        <f>"38,7375"</f>
        <v>38,7375</v>
      </c>
      <c r="M12" s="11" t="s">
        <v>29</v>
      </c>
    </row>
    <row r="14" spans="5:6" ht="15">
      <c r="E14" s="14" t="s">
        <v>30</v>
      </c>
      <c r="F14" s="39" t="s">
        <v>381</v>
      </c>
    </row>
    <row r="15" spans="5:6" ht="15">
      <c r="E15" s="14" t="s">
        <v>31</v>
      </c>
      <c r="F15" s="39" t="s">
        <v>382</v>
      </c>
    </row>
    <row r="16" spans="5:6" ht="15">
      <c r="E16" s="14" t="s">
        <v>32</v>
      </c>
      <c r="F16" s="39" t="s">
        <v>383</v>
      </c>
    </row>
    <row r="17" spans="5:6" ht="15">
      <c r="E17" s="14" t="s">
        <v>33</v>
      </c>
      <c r="F17" s="39" t="s">
        <v>384</v>
      </c>
    </row>
    <row r="18" spans="5:6" ht="15">
      <c r="E18" s="14" t="s">
        <v>33</v>
      </c>
      <c r="F18" s="39" t="s">
        <v>385</v>
      </c>
    </row>
    <row r="19" ht="15">
      <c r="E19" s="14"/>
    </row>
    <row r="20" ht="15">
      <c r="E20" s="14"/>
    </row>
    <row r="22" spans="1:2" ht="18">
      <c r="A22" s="15" t="s">
        <v>34</v>
      </c>
      <c r="B22" s="15"/>
    </row>
    <row r="23" spans="1:2" ht="15">
      <c r="A23" s="16" t="s">
        <v>35</v>
      </c>
      <c r="B23" s="16"/>
    </row>
    <row r="24" spans="1:2" ht="14.25">
      <c r="A24" s="18"/>
      <c r="B24" s="19" t="s">
        <v>66</v>
      </c>
    </row>
    <row r="25" spans="1:5" ht="15">
      <c r="A25" s="20" t="s">
        <v>37</v>
      </c>
      <c r="B25" s="20" t="s">
        <v>38</v>
      </c>
      <c r="C25" s="20" t="s">
        <v>39</v>
      </c>
      <c r="D25" s="20" t="s">
        <v>40</v>
      </c>
      <c r="E25" s="20" t="s">
        <v>41</v>
      </c>
    </row>
    <row r="26" spans="1:5" ht="12.75">
      <c r="A26" s="17" t="s">
        <v>330</v>
      </c>
      <c r="B26" s="4" t="s">
        <v>218</v>
      </c>
      <c r="C26" s="4" t="s">
        <v>42</v>
      </c>
      <c r="D26" s="4" t="s">
        <v>334</v>
      </c>
      <c r="E26" s="21" t="s">
        <v>335</v>
      </c>
    </row>
    <row r="28" spans="1:2" ht="14.25">
      <c r="A28" s="18"/>
      <c r="B28" s="19" t="s">
        <v>36</v>
      </c>
    </row>
    <row r="29" spans="1:5" ht="15">
      <c r="A29" s="20" t="s">
        <v>37</v>
      </c>
      <c r="B29" s="20" t="s">
        <v>38</v>
      </c>
      <c r="C29" s="20" t="s">
        <v>39</v>
      </c>
      <c r="D29" s="20" t="s">
        <v>40</v>
      </c>
      <c r="E29" s="20" t="s">
        <v>41</v>
      </c>
    </row>
    <row r="30" spans="1:5" ht="12.75">
      <c r="A30" s="17" t="s">
        <v>107</v>
      </c>
      <c r="B30" s="4" t="s">
        <v>36</v>
      </c>
      <c r="C30" s="4" t="s">
        <v>180</v>
      </c>
      <c r="D30" s="4" t="s">
        <v>203</v>
      </c>
      <c r="E30" s="21" t="s">
        <v>336</v>
      </c>
    </row>
    <row r="32" spans="1:2" ht="14.25">
      <c r="A32" s="18"/>
      <c r="B32" s="19" t="s">
        <v>166</v>
      </c>
    </row>
    <row r="33" spans="1:5" ht="15">
      <c r="A33" s="20" t="s">
        <v>37</v>
      </c>
      <c r="B33" s="20" t="s">
        <v>38</v>
      </c>
      <c r="C33" s="20" t="s">
        <v>39</v>
      </c>
      <c r="D33" s="20" t="s">
        <v>40</v>
      </c>
      <c r="E33" s="20" t="s">
        <v>41</v>
      </c>
    </row>
    <row r="34" spans="1:5" ht="12.75">
      <c r="A34" s="17" t="s">
        <v>323</v>
      </c>
      <c r="B34" s="4" t="s">
        <v>251</v>
      </c>
      <c r="C34" s="4" t="s">
        <v>337</v>
      </c>
      <c r="D34" s="4" t="s">
        <v>328</v>
      </c>
      <c r="E34" s="21" t="s">
        <v>338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3.625" style="32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6" t="s">
        <v>312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51" t="s">
        <v>265</v>
      </c>
      <c r="E3" s="51" t="s">
        <v>4</v>
      </c>
      <c r="F3" s="51" t="s">
        <v>8</v>
      </c>
      <c r="G3" s="51" t="s">
        <v>266</v>
      </c>
      <c r="H3" s="51"/>
      <c r="I3" s="51" t="s">
        <v>263</v>
      </c>
      <c r="J3" s="51" t="s">
        <v>3</v>
      </c>
      <c r="K3" s="53" t="s">
        <v>2</v>
      </c>
    </row>
    <row r="4" spans="1:11" s="1" customFormat="1" ht="21" customHeight="1" thickBot="1">
      <c r="A4" s="63"/>
      <c r="B4" s="52"/>
      <c r="C4" s="52"/>
      <c r="D4" s="52"/>
      <c r="E4" s="52"/>
      <c r="F4" s="52"/>
      <c r="G4" s="9" t="s">
        <v>261</v>
      </c>
      <c r="H4" s="31" t="s">
        <v>262</v>
      </c>
      <c r="I4" s="52"/>
      <c r="J4" s="52"/>
      <c r="K4" s="54"/>
    </row>
    <row r="5" spans="1:10" ht="15">
      <c r="A5" s="55" t="s">
        <v>267</v>
      </c>
      <c r="B5" s="55"/>
      <c r="C5" s="55"/>
      <c r="D5" s="55"/>
      <c r="E5" s="55"/>
      <c r="F5" s="55"/>
      <c r="G5" s="55"/>
      <c r="H5" s="55"/>
      <c r="I5" s="55"/>
      <c r="J5" s="55"/>
    </row>
    <row r="6" spans="1:11" ht="12.75">
      <c r="A6" s="11" t="s">
        <v>314</v>
      </c>
      <c r="B6" s="11" t="s">
        <v>315</v>
      </c>
      <c r="C6" s="11" t="s">
        <v>316</v>
      </c>
      <c r="D6" s="11" t="str">
        <f>"1,0000"</f>
        <v>1,0000</v>
      </c>
      <c r="E6" s="11" t="s">
        <v>94</v>
      </c>
      <c r="F6" s="11" t="s">
        <v>95</v>
      </c>
      <c r="G6" s="12" t="s">
        <v>21</v>
      </c>
      <c r="H6" s="33" t="s">
        <v>317</v>
      </c>
      <c r="I6" s="11" t="str">
        <f>"1800,0"</f>
        <v>1800,0</v>
      </c>
      <c r="J6" s="12" t="str">
        <f>"23,0769"</f>
        <v>23,0769</v>
      </c>
      <c r="K6" s="11" t="s">
        <v>98</v>
      </c>
    </row>
    <row r="8" spans="5:6" ht="15">
      <c r="E8" s="14" t="s">
        <v>30</v>
      </c>
      <c r="F8" s="39" t="s">
        <v>381</v>
      </c>
    </row>
    <row r="9" spans="5:6" ht="15">
      <c r="E9" s="14" t="s">
        <v>31</v>
      </c>
      <c r="F9" s="39" t="s">
        <v>382</v>
      </c>
    </row>
    <row r="10" spans="5:6" ht="15">
      <c r="E10" s="14" t="s">
        <v>32</v>
      </c>
      <c r="F10" s="39" t="s">
        <v>383</v>
      </c>
    </row>
    <row r="11" spans="5:6" ht="15">
      <c r="E11" s="14" t="s">
        <v>33</v>
      </c>
      <c r="F11" s="39" t="s">
        <v>384</v>
      </c>
    </row>
    <row r="12" spans="5:6" ht="15">
      <c r="E12" s="14" t="s">
        <v>33</v>
      </c>
      <c r="F12" s="39" t="s">
        <v>385</v>
      </c>
    </row>
    <row r="13" ht="15">
      <c r="E13" s="14"/>
    </row>
    <row r="14" ht="15">
      <c r="E14" s="14"/>
    </row>
    <row r="16" spans="1:2" ht="18">
      <c r="A16" s="15" t="s">
        <v>34</v>
      </c>
      <c r="B16" s="15"/>
    </row>
    <row r="17" spans="1:2" ht="15">
      <c r="A17" s="16" t="s">
        <v>35</v>
      </c>
      <c r="B17" s="16"/>
    </row>
    <row r="18" spans="1:2" ht="14.25">
      <c r="A18" s="18"/>
      <c r="B18" s="19" t="s">
        <v>166</v>
      </c>
    </row>
    <row r="19" spans="1:5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274</v>
      </c>
    </row>
    <row r="20" spans="1:5" ht="12.75">
      <c r="A20" s="17" t="s">
        <v>313</v>
      </c>
      <c r="B20" s="4" t="s">
        <v>167</v>
      </c>
      <c r="C20" s="4" t="s">
        <v>275</v>
      </c>
      <c r="D20" s="4" t="s">
        <v>318</v>
      </c>
      <c r="E20" s="21" t="s">
        <v>319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4.125" style="4" bestFit="1" customWidth="1"/>
    <col min="7" max="7" width="5.625" style="3" bestFit="1" customWidth="1"/>
    <col min="8" max="8" width="4.625" style="32" bestFit="1" customWidth="1"/>
    <col min="9" max="9" width="7.875" style="4" bestFit="1" customWidth="1"/>
    <col min="10" max="10" width="7.625" style="3" bestFit="1" customWidth="1"/>
    <col min="11" max="11" width="16.25390625" style="4" bestFit="1" customWidth="1"/>
    <col min="12" max="16384" width="9.125" style="3" customWidth="1"/>
  </cols>
  <sheetData>
    <row r="1" spans="1:11" s="2" customFormat="1" ht="28.5" customHeight="1">
      <c r="A1" s="56" t="s">
        <v>292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51" t="s">
        <v>265</v>
      </c>
      <c r="E3" s="51" t="s">
        <v>4</v>
      </c>
      <c r="F3" s="51" t="s">
        <v>8</v>
      </c>
      <c r="G3" s="51" t="s">
        <v>266</v>
      </c>
      <c r="H3" s="51"/>
      <c r="I3" s="51" t="s">
        <v>263</v>
      </c>
      <c r="J3" s="51" t="s">
        <v>3</v>
      </c>
      <c r="K3" s="53" t="s">
        <v>2</v>
      </c>
    </row>
    <row r="4" spans="1:11" s="1" customFormat="1" ht="21" customHeight="1" thickBot="1">
      <c r="A4" s="63"/>
      <c r="B4" s="52"/>
      <c r="C4" s="52"/>
      <c r="D4" s="52"/>
      <c r="E4" s="52"/>
      <c r="F4" s="52"/>
      <c r="G4" s="9" t="s">
        <v>261</v>
      </c>
      <c r="H4" s="31" t="s">
        <v>262</v>
      </c>
      <c r="I4" s="52"/>
      <c r="J4" s="52"/>
      <c r="K4" s="54"/>
    </row>
    <row r="5" spans="1:10" ht="15">
      <c r="A5" s="55" t="s">
        <v>267</v>
      </c>
      <c r="B5" s="55"/>
      <c r="C5" s="55"/>
      <c r="D5" s="55"/>
      <c r="E5" s="55"/>
      <c r="F5" s="55"/>
      <c r="G5" s="55"/>
      <c r="H5" s="55"/>
      <c r="I5" s="55"/>
      <c r="J5" s="55"/>
    </row>
    <row r="6" spans="1:11" ht="12.75">
      <c r="A6" s="22" t="s">
        <v>294</v>
      </c>
      <c r="B6" s="22" t="s">
        <v>295</v>
      </c>
      <c r="C6" s="22" t="s">
        <v>296</v>
      </c>
      <c r="D6" s="22" t="str">
        <f>"1,0000"</f>
        <v>1,0000</v>
      </c>
      <c r="E6" s="22" t="s">
        <v>49</v>
      </c>
      <c r="F6" s="22" t="s">
        <v>50</v>
      </c>
      <c r="G6" s="24" t="s">
        <v>21</v>
      </c>
      <c r="H6" s="34" t="s">
        <v>297</v>
      </c>
      <c r="I6" s="22" t="str">
        <f>"2800,0"</f>
        <v>2800,0</v>
      </c>
      <c r="J6" s="24" t="str">
        <f>"37,3333"</f>
        <v>37,3333</v>
      </c>
      <c r="K6" s="22" t="s">
        <v>29</v>
      </c>
    </row>
    <row r="7" spans="1:11" ht="12.75">
      <c r="A7" s="25" t="s">
        <v>299</v>
      </c>
      <c r="B7" s="25" t="s">
        <v>300</v>
      </c>
      <c r="C7" s="25" t="s">
        <v>235</v>
      </c>
      <c r="D7" s="25" t="str">
        <f>"1,0000"</f>
        <v>1,0000</v>
      </c>
      <c r="E7" s="25" t="s">
        <v>49</v>
      </c>
      <c r="F7" s="25" t="s">
        <v>50</v>
      </c>
      <c r="G7" s="27" t="s">
        <v>21</v>
      </c>
      <c r="H7" s="36" t="s">
        <v>297</v>
      </c>
      <c r="I7" s="25" t="str">
        <f>"2800,0"</f>
        <v>2800,0</v>
      </c>
      <c r="J7" s="27" t="str">
        <f>"28,1690"</f>
        <v>28,1690</v>
      </c>
      <c r="K7" s="25" t="s">
        <v>98</v>
      </c>
    </row>
    <row r="8" spans="1:11" ht="12.75">
      <c r="A8" s="28" t="s">
        <v>302</v>
      </c>
      <c r="B8" s="28" t="s">
        <v>303</v>
      </c>
      <c r="C8" s="28" t="s">
        <v>304</v>
      </c>
      <c r="D8" s="28" t="str">
        <f>"1,0000"</f>
        <v>1,0000</v>
      </c>
      <c r="E8" s="28" t="s">
        <v>49</v>
      </c>
      <c r="F8" s="28" t="s">
        <v>50</v>
      </c>
      <c r="G8" s="30" t="s">
        <v>21</v>
      </c>
      <c r="H8" s="35" t="s">
        <v>305</v>
      </c>
      <c r="I8" s="28" t="str">
        <f>"3200,0"</f>
        <v>3200,0</v>
      </c>
      <c r="J8" s="30" t="str">
        <f>"36,5923"</f>
        <v>36,5923</v>
      </c>
      <c r="K8" s="28" t="s">
        <v>29</v>
      </c>
    </row>
    <row r="10" spans="5:6" ht="15">
      <c r="E10" s="14" t="s">
        <v>30</v>
      </c>
      <c r="F10" s="39" t="s">
        <v>381</v>
      </c>
    </row>
    <row r="11" spans="5:6" ht="15">
      <c r="E11" s="14" t="s">
        <v>31</v>
      </c>
      <c r="F11" s="39" t="s">
        <v>382</v>
      </c>
    </row>
    <row r="12" spans="5:6" ht="15">
      <c r="E12" s="14" t="s">
        <v>32</v>
      </c>
      <c r="F12" s="39" t="s">
        <v>383</v>
      </c>
    </row>
    <row r="13" spans="5:6" ht="15">
      <c r="E13" s="14" t="s">
        <v>33</v>
      </c>
      <c r="F13" s="39" t="s">
        <v>384</v>
      </c>
    </row>
    <row r="14" spans="5:6" ht="15">
      <c r="E14" s="14" t="s">
        <v>33</v>
      </c>
      <c r="F14" s="39" t="s">
        <v>385</v>
      </c>
    </row>
    <row r="15" ht="15">
      <c r="E15" s="14"/>
    </row>
    <row r="16" ht="15">
      <c r="E16" s="14"/>
    </row>
    <row r="18" spans="1:2" ht="18">
      <c r="A18" s="15" t="s">
        <v>34</v>
      </c>
      <c r="B18" s="15"/>
    </row>
    <row r="19" spans="1:2" ht="15">
      <c r="A19" s="16" t="s">
        <v>35</v>
      </c>
      <c r="B19" s="16"/>
    </row>
    <row r="20" spans="1:2" ht="14.25">
      <c r="A20" s="18"/>
      <c r="B20" s="19" t="s">
        <v>36</v>
      </c>
    </row>
    <row r="21" spans="1:5" ht="15">
      <c r="A21" s="20" t="s">
        <v>37</v>
      </c>
      <c r="B21" s="20" t="s">
        <v>38</v>
      </c>
      <c r="C21" s="20" t="s">
        <v>39</v>
      </c>
      <c r="D21" s="20" t="s">
        <v>40</v>
      </c>
      <c r="E21" s="20" t="s">
        <v>274</v>
      </c>
    </row>
    <row r="22" spans="1:5" ht="12.75">
      <c r="A22" s="17" t="s">
        <v>293</v>
      </c>
      <c r="B22" s="4" t="s">
        <v>36</v>
      </c>
      <c r="C22" s="4" t="s">
        <v>275</v>
      </c>
      <c r="D22" s="4" t="s">
        <v>306</v>
      </c>
      <c r="E22" s="21" t="s">
        <v>307</v>
      </c>
    </row>
    <row r="23" spans="1:5" ht="12.75">
      <c r="A23" s="17" t="s">
        <v>298</v>
      </c>
      <c r="B23" s="4" t="s">
        <v>36</v>
      </c>
      <c r="C23" s="4" t="s">
        <v>275</v>
      </c>
      <c r="D23" s="4" t="s">
        <v>306</v>
      </c>
      <c r="E23" s="21" t="s">
        <v>308</v>
      </c>
    </row>
    <row r="25" spans="1:2" ht="14.25">
      <c r="A25" s="18"/>
      <c r="B25" s="19" t="s">
        <v>166</v>
      </c>
    </row>
    <row r="26" spans="1:5" ht="15">
      <c r="A26" s="20" t="s">
        <v>37</v>
      </c>
      <c r="B26" s="20" t="s">
        <v>38</v>
      </c>
      <c r="C26" s="20" t="s">
        <v>39</v>
      </c>
      <c r="D26" s="20" t="s">
        <v>40</v>
      </c>
      <c r="E26" s="20" t="s">
        <v>274</v>
      </c>
    </row>
    <row r="27" spans="1:5" ht="12.75">
      <c r="A27" s="17" t="s">
        <v>301</v>
      </c>
      <c r="B27" s="4" t="s">
        <v>309</v>
      </c>
      <c r="C27" s="4" t="s">
        <v>275</v>
      </c>
      <c r="D27" s="4" t="s">
        <v>310</v>
      </c>
      <c r="E27" s="21" t="s">
        <v>311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4.125" style="4" bestFit="1" customWidth="1"/>
    <col min="7" max="7" width="5.625" style="3" bestFit="1" customWidth="1"/>
    <col min="8" max="8" width="4.625" style="32" bestFit="1" customWidth="1"/>
    <col min="9" max="9" width="7.875" style="4" bestFit="1" customWidth="1"/>
    <col min="10" max="10" width="7.625" style="3" bestFit="1" customWidth="1"/>
    <col min="11" max="11" width="16.25390625" style="4" bestFit="1" customWidth="1"/>
    <col min="12" max="16384" width="9.125" style="3" customWidth="1"/>
  </cols>
  <sheetData>
    <row r="1" spans="1:11" s="2" customFormat="1" ht="28.5" customHeight="1">
      <c r="A1" s="56" t="s">
        <v>278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51" t="s">
        <v>265</v>
      </c>
      <c r="E3" s="51" t="s">
        <v>4</v>
      </c>
      <c r="F3" s="51" t="s">
        <v>8</v>
      </c>
      <c r="G3" s="51" t="s">
        <v>266</v>
      </c>
      <c r="H3" s="51"/>
      <c r="I3" s="51" t="s">
        <v>263</v>
      </c>
      <c r="J3" s="51" t="s">
        <v>3</v>
      </c>
      <c r="K3" s="53" t="s">
        <v>2</v>
      </c>
    </row>
    <row r="4" spans="1:11" s="1" customFormat="1" ht="21" customHeight="1" thickBot="1">
      <c r="A4" s="63"/>
      <c r="B4" s="52"/>
      <c r="C4" s="52"/>
      <c r="D4" s="52"/>
      <c r="E4" s="52"/>
      <c r="F4" s="52"/>
      <c r="G4" s="9" t="s">
        <v>261</v>
      </c>
      <c r="H4" s="31" t="s">
        <v>262</v>
      </c>
      <c r="I4" s="52"/>
      <c r="J4" s="52"/>
      <c r="K4" s="54"/>
    </row>
    <row r="5" spans="1:10" ht="15">
      <c r="A5" s="55" t="s">
        <v>267</v>
      </c>
      <c r="B5" s="55"/>
      <c r="C5" s="55"/>
      <c r="D5" s="55"/>
      <c r="E5" s="55"/>
      <c r="F5" s="55"/>
      <c r="G5" s="55"/>
      <c r="H5" s="55"/>
      <c r="I5" s="55"/>
      <c r="J5" s="55"/>
    </row>
    <row r="6" spans="1:11" ht="12.75">
      <c r="A6" s="22" t="s">
        <v>280</v>
      </c>
      <c r="B6" s="22" t="s">
        <v>281</v>
      </c>
      <c r="C6" s="22" t="s">
        <v>282</v>
      </c>
      <c r="D6" s="22" t="str">
        <f>"1,0000"</f>
        <v>1,0000</v>
      </c>
      <c r="E6" s="22" t="s">
        <v>49</v>
      </c>
      <c r="F6" s="22" t="s">
        <v>50</v>
      </c>
      <c r="G6" s="24" t="s">
        <v>124</v>
      </c>
      <c r="H6" s="34" t="s">
        <v>283</v>
      </c>
      <c r="I6" s="22" t="str">
        <f>"3450,0"</f>
        <v>3450,0</v>
      </c>
      <c r="J6" s="24" t="str">
        <f>"35,1323"</f>
        <v>35,1323</v>
      </c>
      <c r="K6" s="22" t="s">
        <v>29</v>
      </c>
    </row>
    <row r="7" spans="1:11" ht="12.75">
      <c r="A7" s="28" t="s">
        <v>285</v>
      </c>
      <c r="B7" s="28" t="s">
        <v>286</v>
      </c>
      <c r="C7" s="28" t="s">
        <v>158</v>
      </c>
      <c r="D7" s="28" t="str">
        <f>"1,0000"</f>
        <v>1,0000</v>
      </c>
      <c r="E7" s="28" t="s">
        <v>49</v>
      </c>
      <c r="F7" s="28" t="s">
        <v>50</v>
      </c>
      <c r="G7" s="30" t="s">
        <v>124</v>
      </c>
      <c r="H7" s="35" t="s">
        <v>287</v>
      </c>
      <c r="I7" s="28" t="str">
        <f>"3000,0"</f>
        <v>3000,0</v>
      </c>
      <c r="J7" s="30" t="str">
        <f>"24,7729"</f>
        <v>24,7729</v>
      </c>
      <c r="K7" s="28" t="s">
        <v>29</v>
      </c>
    </row>
    <row r="9" spans="5:6" ht="15">
      <c r="E9" s="14" t="s">
        <v>30</v>
      </c>
      <c r="F9" s="39" t="s">
        <v>381</v>
      </c>
    </row>
    <row r="10" spans="5:6" ht="15">
      <c r="E10" s="14" t="s">
        <v>31</v>
      </c>
      <c r="F10" s="39" t="s">
        <v>382</v>
      </c>
    </row>
    <row r="11" spans="5:6" ht="15">
      <c r="E11" s="14" t="s">
        <v>32</v>
      </c>
      <c r="F11" s="39" t="s">
        <v>383</v>
      </c>
    </row>
    <row r="12" spans="5:6" ht="15">
      <c r="E12" s="14" t="s">
        <v>33</v>
      </c>
      <c r="F12" s="39" t="s">
        <v>384</v>
      </c>
    </row>
    <row r="13" spans="5:6" ht="15">
      <c r="E13" s="14" t="s">
        <v>33</v>
      </c>
      <c r="F13" s="39" t="s">
        <v>385</v>
      </c>
    </row>
    <row r="14" ht="15">
      <c r="E14" s="14"/>
    </row>
    <row r="15" ht="15">
      <c r="E15" s="14"/>
    </row>
    <row r="17" spans="1:2" ht="18">
      <c r="A17" s="15" t="s">
        <v>34</v>
      </c>
      <c r="B17" s="15"/>
    </row>
    <row r="18" spans="1:2" ht="15">
      <c r="A18" s="16" t="s">
        <v>35</v>
      </c>
      <c r="B18" s="16"/>
    </row>
    <row r="19" spans="1:2" ht="14.25">
      <c r="A19" s="18"/>
      <c r="B19" s="19" t="s">
        <v>36</v>
      </c>
    </row>
    <row r="20" spans="1:5" ht="15">
      <c r="A20" s="20" t="s">
        <v>37</v>
      </c>
      <c r="B20" s="20" t="s">
        <v>38</v>
      </c>
      <c r="C20" s="20" t="s">
        <v>39</v>
      </c>
      <c r="D20" s="20" t="s">
        <v>40</v>
      </c>
      <c r="E20" s="20" t="s">
        <v>274</v>
      </c>
    </row>
    <row r="21" spans="1:5" ht="12.75">
      <c r="A21" s="17" t="s">
        <v>279</v>
      </c>
      <c r="B21" s="4" t="s">
        <v>36</v>
      </c>
      <c r="C21" s="4" t="s">
        <v>275</v>
      </c>
      <c r="D21" s="4" t="s">
        <v>288</v>
      </c>
      <c r="E21" s="21" t="s">
        <v>289</v>
      </c>
    </row>
    <row r="23" spans="1:2" ht="14.25">
      <c r="A23" s="18"/>
      <c r="B23" s="19" t="s">
        <v>166</v>
      </c>
    </row>
    <row r="24" spans="1:5" ht="15">
      <c r="A24" s="20" t="s">
        <v>37</v>
      </c>
      <c r="B24" s="20" t="s">
        <v>38</v>
      </c>
      <c r="C24" s="20" t="s">
        <v>39</v>
      </c>
      <c r="D24" s="20" t="s">
        <v>40</v>
      </c>
      <c r="E24" s="20" t="s">
        <v>274</v>
      </c>
    </row>
    <row r="25" spans="1:5" ht="12.75">
      <c r="A25" s="17" t="s">
        <v>284</v>
      </c>
      <c r="B25" s="4" t="s">
        <v>186</v>
      </c>
      <c r="C25" s="4" t="s">
        <v>275</v>
      </c>
      <c r="D25" s="4" t="s">
        <v>290</v>
      </c>
      <c r="E25" s="21" t="s">
        <v>291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4" width="10.625" style="4" bestFit="1" customWidth="1"/>
    <col min="5" max="5" width="22.75390625" style="4" bestFit="1" customWidth="1"/>
    <col min="6" max="6" width="24.125" style="4" bestFit="1" customWidth="1"/>
    <col min="7" max="7" width="4.625" style="3" bestFit="1" customWidth="1"/>
    <col min="8" max="8" width="4.625" style="32" bestFit="1" customWidth="1"/>
    <col min="9" max="9" width="7.875" style="4" bestFit="1" customWidth="1"/>
    <col min="10" max="10" width="7.625" style="3" bestFit="1" customWidth="1"/>
    <col min="11" max="11" width="16.25390625" style="4" bestFit="1" customWidth="1"/>
    <col min="12" max="16384" width="9.125" style="3" customWidth="1"/>
  </cols>
  <sheetData>
    <row r="1" spans="1:11" s="2" customFormat="1" ht="28.5" customHeight="1">
      <c r="A1" s="56" t="s">
        <v>264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51" t="s">
        <v>265</v>
      </c>
      <c r="E3" s="51" t="s">
        <v>4</v>
      </c>
      <c r="F3" s="51" t="s">
        <v>8</v>
      </c>
      <c r="G3" s="51" t="s">
        <v>266</v>
      </c>
      <c r="H3" s="51"/>
      <c r="I3" s="51" t="s">
        <v>263</v>
      </c>
      <c r="J3" s="51" t="s">
        <v>3</v>
      </c>
      <c r="K3" s="53" t="s">
        <v>2</v>
      </c>
    </row>
    <row r="4" spans="1:11" s="1" customFormat="1" ht="21" customHeight="1" thickBot="1">
      <c r="A4" s="63"/>
      <c r="B4" s="52"/>
      <c r="C4" s="52"/>
      <c r="D4" s="52"/>
      <c r="E4" s="52"/>
      <c r="F4" s="52"/>
      <c r="G4" s="9" t="s">
        <v>261</v>
      </c>
      <c r="H4" s="31" t="s">
        <v>262</v>
      </c>
      <c r="I4" s="52"/>
      <c r="J4" s="52"/>
      <c r="K4" s="54"/>
    </row>
    <row r="5" spans="1:10" ht="15">
      <c r="A5" s="55" t="s">
        <v>267</v>
      </c>
      <c r="B5" s="55"/>
      <c r="C5" s="55"/>
      <c r="D5" s="55"/>
      <c r="E5" s="55"/>
      <c r="F5" s="55"/>
      <c r="G5" s="55"/>
      <c r="H5" s="55"/>
      <c r="I5" s="55"/>
      <c r="J5" s="55"/>
    </row>
    <row r="6" spans="1:11" ht="12.75">
      <c r="A6" s="11" t="s">
        <v>269</v>
      </c>
      <c r="B6" s="11" t="s">
        <v>270</v>
      </c>
      <c r="C6" s="11" t="s">
        <v>271</v>
      </c>
      <c r="D6" s="11" t="str">
        <f>"1,0000"</f>
        <v>1,0000</v>
      </c>
      <c r="E6" s="11" t="s">
        <v>49</v>
      </c>
      <c r="F6" s="11" t="s">
        <v>50</v>
      </c>
      <c r="G6" s="12" t="s">
        <v>194</v>
      </c>
      <c r="H6" s="33" t="s">
        <v>272</v>
      </c>
      <c r="I6" s="11" t="str">
        <f>"2625,0"</f>
        <v>2625,0</v>
      </c>
      <c r="J6" s="12" t="str">
        <f>"43,7500"</f>
        <v>43,7500</v>
      </c>
      <c r="K6" s="11" t="s">
        <v>29</v>
      </c>
    </row>
    <row r="8" spans="5:6" ht="15">
      <c r="E8" s="14" t="s">
        <v>30</v>
      </c>
      <c r="F8" s="39" t="s">
        <v>381</v>
      </c>
    </row>
    <row r="9" spans="5:6" ht="15">
      <c r="E9" s="14" t="s">
        <v>31</v>
      </c>
      <c r="F9" s="39" t="s">
        <v>382</v>
      </c>
    </row>
    <row r="10" spans="5:6" ht="15">
      <c r="E10" s="14" t="s">
        <v>32</v>
      </c>
      <c r="F10" s="39" t="s">
        <v>383</v>
      </c>
    </row>
    <row r="11" spans="5:6" ht="15">
      <c r="E11" s="14" t="s">
        <v>33</v>
      </c>
      <c r="F11" s="39" t="s">
        <v>384</v>
      </c>
    </row>
    <row r="12" spans="5:6" ht="15">
      <c r="E12" s="14" t="s">
        <v>33</v>
      </c>
      <c r="F12" s="39" t="s">
        <v>385</v>
      </c>
    </row>
    <row r="13" ht="15">
      <c r="E13" s="14"/>
    </row>
    <row r="14" ht="15">
      <c r="E14" s="14"/>
    </row>
    <row r="16" spans="1:2" ht="18">
      <c r="A16" s="15" t="s">
        <v>34</v>
      </c>
      <c r="B16" s="15"/>
    </row>
    <row r="17" spans="1:2" ht="15">
      <c r="A17" s="16" t="s">
        <v>165</v>
      </c>
      <c r="B17" s="16"/>
    </row>
    <row r="18" spans="1:2" ht="14.25">
      <c r="A18" s="18"/>
      <c r="B18" s="19" t="s">
        <v>273</v>
      </c>
    </row>
    <row r="19" spans="1:5" ht="15">
      <c r="A19" s="20" t="s">
        <v>37</v>
      </c>
      <c r="B19" s="20" t="s">
        <v>38</v>
      </c>
      <c r="C19" s="20" t="s">
        <v>39</v>
      </c>
      <c r="D19" s="20" t="s">
        <v>40</v>
      </c>
      <c r="E19" s="20" t="s">
        <v>274</v>
      </c>
    </row>
    <row r="20" spans="1:5" ht="12.75">
      <c r="A20" s="17" t="s">
        <v>268</v>
      </c>
      <c r="B20" s="4" t="s">
        <v>72</v>
      </c>
      <c r="C20" s="4" t="s">
        <v>275</v>
      </c>
      <c r="D20" s="4" t="s">
        <v>276</v>
      </c>
      <c r="E20" s="21" t="s">
        <v>277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2020-01-14T13:52:42Z</dcterms:modified>
  <cp:category/>
  <cp:version/>
  <cp:contentType/>
  <cp:contentStatus/>
</cp:coreProperties>
</file>