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activeTab="0"/>
  </bookViews>
  <sheets>
    <sheet name="Бицепс Профессионалы" sheetId="1" r:id="rId1"/>
    <sheet name="РЖ любители 55 кг." sheetId="2" r:id="rId2"/>
    <sheet name="Проф. народный жим 1 вес" sheetId="3" r:id="rId3"/>
    <sheet name="Люб. народный жим 1 вес" sheetId="4" r:id="rId4"/>
    <sheet name="Люб. тяга б.э." sheetId="5" r:id="rId5"/>
    <sheet name="Люб. тяга 1.слой" sheetId="6" r:id="rId6"/>
    <sheet name="ПРО жим б.э." sheetId="7" r:id="rId7"/>
    <sheet name="Люб. жим б.э." sheetId="8" r:id="rId8"/>
    <sheet name="СОВ жим" sheetId="9" r:id="rId9"/>
    <sheet name="Люб. Военный жим" sheetId="10" r:id="rId10"/>
  </sheets>
  <definedNames/>
  <calcPr fullCalcOnLoad="1" refMode="R1C1"/>
</workbook>
</file>

<file path=xl/sharedStrings.xml><?xml version="1.0" encoding="utf-8"?>
<sst xmlns="http://schemas.openxmlformats.org/spreadsheetml/2006/main" count="863" uniqueCount="322">
  <si>
    <t>ФИО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</si>
  <si>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</si>
  <si>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</si>
  <si>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</si>
  <si>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</si>
  <si>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</si>
  <si>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</si>
  <si>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</si>
  <si>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>Shv/Mel</t>
  </si>
  <si>
    <t>Жим лёжа</t>
  </si>
  <si>
    <t>ВЕСОВАЯ КАТЕГОРИЯ   90</t>
  </si>
  <si>
    <t>Мамонов Юрий</t>
  </si>
  <si>
    <t>1. Мамонов Юрий</t>
  </si>
  <si>
    <t>Мастера 50 - 54 (07.04.1966)/53</t>
  </si>
  <si>
    <t>85,10</t>
  </si>
  <si>
    <t xml:space="preserve">лично </t>
  </si>
  <si>
    <t xml:space="preserve">Белгород/Белгородская область </t>
  </si>
  <si>
    <t>110,0</t>
  </si>
  <si>
    <t>115,0</t>
  </si>
  <si>
    <t>120,0</t>
  </si>
  <si>
    <t xml:space="preserve"> </t>
  </si>
  <si>
    <t>ВЕСОВАЯ КАТЕГОРИЯ   140</t>
  </si>
  <si>
    <t>Ахметов Хасен</t>
  </si>
  <si>
    <t>1. Ахметов Хасен</t>
  </si>
  <si>
    <t>Мастера 45 - 49 (12.03.1974)/45</t>
  </si>
  <si>
    <t>129,80</t>
  </si>
  <si>
    <t xml:space="preserve">Новый Уренгой/Ямало-Ненецкий авт. окр. </t>
  </si>
  <si>
    <t>190,0</t>
  </si>
  <si>
    <t>200,0</t>
  </si>
  <si>
    <t>210,0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</si>
  <si>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</si>
  <si>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</si>
  <si>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</si>
  <si>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</si>
  <si>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</si>
  <si>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</si>
  <si>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</si>
  <si>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Мастера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</si>
  <si>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</si>
  <si>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</si>
  <si>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</si>
  <si>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</si>
  <si>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</si>
  <si>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 xml:space="preserve">Мастера 45 - 49 </t>
  </si>
  <si>
    <t>140</t>
  </si>
  <si>
    <t>107,9943</t>
  </si>
  <si>
    <t xml:space="preserve">Мастера 50 - 54 </t>
  </si>
  <si>
    <t>90</t>
  </si>
  <si>
    <t>93,2158</t>
  </si>
  <si>
    <t>Результат</t>
  </si>
  <si>
    <t>ВЕСОВАЯ КАТЕГОРИЯ   110</t>
  </si>
  <si>
    <t>Богомолов Вадим</t>
  </si>
  <si>
    <t>1. Богомолов Вадим</t>
  </si>
  <si>
    <t>Мастера 55 - 59 (20.12.1963)/55</t>
  </si>
  <si>
    <t>107,70</t>
  </si>
  <si>
    <t>125,0</t>
  </si>
  <si>
    <t>130,0</t>
  </si>
  <si>
    <t xml:space="preserve">Евдокимов Евгений </t>
  </si>
  <si>
    <t xml:space="preserve">Мастера 55 - 59 </t>
  </si>
  <si>
    <t>110</t>
  </si>
  <si>
    <t>93,0637</t>
  </si>
  <si>
    <t>ВЕСОВАЯ КАТЕГОРИЯ   56</t>
  </si>
  <si>
    <t>Сечкина Дарья</t>
  </si>
  <si>
    <t>1. Сечкина Дарья</t>
  </si>
  <si>
    <t>Юноши 16 - 17 (11.02.2002)/17</t>
  </si>
  <si>
    <t>56,00</t>
  </si>
  <si>
    <t xml:space="preserve">Спарта </t>
  </si>
  <si>
    <t>45,0</t>
  </si>
  <si>
    <t>47,5</t>
  </si>
  <si>
    <t>50,0</t>
  </si>
  <si>
    <t xml:space="preserve">Громов Сергей </t>
  </si>
  <si>
    <t>Скорынин Юрий</t>
  </si>
  <si>
    <t>1. Скорынин Юрий</t>
  </si>
  <si>
    <t>Открытая (27.09.1991)/27</t>
  </si>
  <si>
    <t>54,20</t>
  </si>
  <si>
    <t>85,0</t>
  </si>
  <si>
    <t>87,5</t>
  </si>
  <si>
    <t>90,0</t>
  </si>
  <si>
    <t xml:space="preserve">Пелин Артем </t>
  </si>
  <si>
    <t>ВЕСОВАЯ КАТЕГОРИЯ   75</t>
  </si>
  <si>
    <t>Фоменко Антон</t>
  </si>
  <si>
    <t>1. Фоменко Антон</t>
  </si>
  <si>
    <t>Открытая (12.04.1982)/37</t>
  </si>
  <si>
    <t>72,20</t>
  </si>
  <si>
    <t xml:space="preserve">Саратов/Саратовская область </t>
  </si>
  <si>
    <t>ВЕСОВАЯ КАТЕГОРИЯ   82.5</t>
  </si>
  <si>
    <t>Кротов Дмитрий</t>
  </si>
  <si>
    <t>1. Кротов Дмитрий</t>
  </si>
  <si>
    <t>Юниоры 20 - 23 (06.05.1998)/21</t>
  </si>
  <si>
    <t>81,40</t>
  </si>
  <si>
    <t>140,0</t>
  </si>
  <si>
    <t>Смирнов Денис</t>
  </si>
  <si>
    <t>1. Смирнов Денис</t>
  </si>
  <si>
    <t>Юноши 18 - 19 (05.07.2001)/18</t>
  </si>
  <si>
    <t>88,20</t>
  </si>
  <si>
    <t xml:space="preserve">Шебекино/Белгородская область </t>
  </si>
  <si>
    <t>135,0</t>
  </si>
  <si>
    <t xml:space="preserve">Бондарев Сергей </t>
  </si>
  <si>
    <t>Ковалев Владислав</t>
  </si>
  <si>
    <t>1. Ковалев Владислав</t>
  </si>
  <si>
    <t>Юниоры 20 - 23 (22.04.1996)/23</t>
  </si>
  <si>
    <t>87,70</t>
  </si>
  <si>
    <t xml:space="preserve">Бирюч/Белгородская область </t>
  </si>
  <si>
    <t>127,5</t>
  </si>
  <si>
    <t>Семеренко Вадим</t>
  </si>
  <si>
    <t>2. Семеренко Вадим</t>
  </si>
  <si>
    <t>Юниоры 20 - 23 (04.07.1999)/20</t>
  </si>
  <si>
    <t>86,95</t>
  </si>
  <si>
    <t xml:space="preserve">Губкин/Белгородская область </t>
  </si>
  <si>
    <t>Мусиенко Константин</t>
  </si>
  <si>
    <t>1. Мусиенко Константин</t>
  </si>
  <si>
    <t>Открытая (19.07.1989)/30</t>
  </si>
  <si>
    <t>89,60</t>
  </si>
  <si>
    <t>150,0</t>
  </si>
  <si>
    <t>152,5</t>
  </si>
  <si>
    <t>Багрянцев Сергей</t>
  </si>
  <si>
    <t>2. Багрянцев Сергей</t>
  </si>
  <si>
    <t>Открытая (08.10.1989)/29</t>
  </si>
  <si>
    <t>89,25</t>
  </si>
  <si>
    <t>Разуваев Роман</t>
  </si>
  <si>
    <t>1. Разуваев Роман</t>
  </si>
  <si>
    <t>Мастера 40 - 44 (15.02.1975)/44</t>
  </si>
  <si>
    <t>84,50</t>
  </si>
  <si>
    <t>132,5</t>
  </si>
  <si>
    <t>ВЕСОВАЯ КАТЕГОРИЯ   100</t>
  </si>
  <si>
    <t>Уколов Артём</t>
  </si>
  <si>
    <t>1. Уколов Артём</t>
  </si>
  <si>
    <t>Открытая (11.12.1990)/28</t>
  </si>
  <si>
    <t>94,50</t>
  </si>
  <si>
    <t>142,5</t>
  </si>
  <si>
    <t>145,0</t>
  </si>
  <si>
    <t>Кривцов Александр</t>
  </si>
  <si>
    <t>1. Кривцов Александр</t>
  </si>
  <si>
    <t>Мастера 40 - 44 (16.06.1976)/43</t>
  </si>
  <si>
    <t>99,60</t>
  </si>
  <si>
    <t>155,0</t>
  </si>
  <si>
    <t>ВЕСОВАЯ КАТЕГОРИЯ   125</t>
  </si>
  <si>
    <t>Евдокимов Евгений</t>
  </si>
  <si>
    <t>1. Евдокимов Евгений</t>
  </si>
  <si>
    <t>Юниоры 20 - 23 (14.11.1997)/21</t>
  </si>
  <si>
    <t>119,30</t>
  </si>
  <si>
    <t>175,0</t>
  </si>
  <si>
    <t>182,5</t>
  </si>
  <si>
    <t>220,0</t>
  </si>
  <si>
    <t xml:space="preserve">Юноши </t>
  </si>
  <si>
    <t xml:space="preserve">Юноши 18 - 19 </t>
  </si>
  <si>
    <t>87,9418</t>
  </si>
  <si>
    <t xml:space="preserve">Юноши 16 - 17 </t>
  </si>
  <si>
    <t>56</t>
  </si>
  <si>
    <t>44,8772</t>
  </si>
  <si>
    <t xml:space="preserve">Юниоры </t>
  </si>
  <si>
    <t xml:space="preserve">Юниоры 20 - 23 </t>
  </si>
  <si>
    <t>125</t>
  </si>
  <si>
    <t>102,2489</t>
  </si>
  <si>
    <t>82.5</t>
  </si>
  <si>
    <t>82,8883</t>
  </si>
  <si>
    <t>75,8242</t>
  </si>
  <si>
    <t>73,9128</t>
  </si>
  <si>
    <t xml:space="preserve">Открытая </t>
  </si>
  <si>
    <t>88,0350</t>
  </si>
  <si>
    <t>75</t>
  </si>
  <si>
    <t>85,6375</t>
  </si>
  <si>
    <t>100</t>
  </si>
  <si>
    <t>85,4100</t>
  </si>
  <si>
    <t>82,3620</t>
  </si>
  <si>
    <t>81,6570</t>
  </si>
  <si>
    <t xml:space="preserve">Мастера 40 - 44 </t>
  </si>
  <si>
    <t>81,9236</t>
  </si>
  <si>
    <t>81,6645</t>
  </si>
  <si>
    <t>Шубин Анатолий</t>
  </si>
  <si>
    <t>1. Шубин Анатолий</t>
  </si>
  <si>
    <t>Открытая (25.11.1988)/30</t>
  </si>
  <si>
    <t>88,00</t>
  </si>
  <si>
    <t>Глазко Вадим</t>
  </si>
  <si>
    <t>1. Глазко Вадим</t>
  </si>
  <si>
    <t>Открытая (13.06.1994)/25</t>
  </si>
  <si>
    <t>98,35</t>
  </si>
  <si>
    <t xml:space="preserve">Россошь/Воронежская область </t>
  </si>
  <si>
    <t>160,0</t>
  </si>
  <si>
    <t>167,5</t>
  </si>
  <si>
    <t>170,0</t>
  </si>
  <si>
    <t>Пелин Артем</t>
  </si>
  <si>
    <t>1. Пелин Артем</t>
  </si>
  <si>
    <t>Открытая (28.01.1982)/37</t>
  </si>
  <si>
    <t>107,20</t>
  </si>
  <si>
    <t>180,0</t>
  </si>
  <si>
    <t xml:space="preserve">Зенков Павел </t>
  </si>
  <si>
    <t>ВЕСОВАЯ КАТЕГОРИЯ   140+</t>
  </si>
  <si>
    <t>Рейников Артём</t>
  </si>
  <si>
    <t>1. Рейников Артём</t>
  </si>
  <si>
    <t>Открытая (09.04.1981)/38</t>
  </si>
  <si>
    <t>161,90</t>
  </si>
  <si>
    <t>215,0</t>
  </si>
  <si>
    <t>222,5</t>
  </si>
  <si>
    <t>227,5</t>
  </si>
  <si>
    <t>140+</t>
  </si>
  <si>
    <t>107,1983</t>
  </si>
  <si>
    <t>98,5865</t>
  </si>
  <si>
    <t>93,4985</t>
  </si>
  <si>
    <t>83,0900</t>
  </si>
  <si>
    <t>Становая тяга</t>
  </si>
  <si>
    <t>95,0</t>
  </si>
  <si>
    <t>100,0</t>
  </si>
  <si>
    <t>94,4784</t>
  </si>
  <si>
    <t>ВЕСОВАЯ КАТЕГОРИЯ   67.5</t>
  </si>
  <si>
    <t>Сусла Владимир</t>
  </si>
  <si>
    <t>1. Сусла Владимир</t>
  </si>
  <si>
    <t>Открытая (25.11.1991)/27</t>
  </si>
  <si>
    <t>67,50</t>
  </si>
  <si>
    <t>192,5</t>
  </si>
  <si>
    <t xml:space="preserve">Сериченко Александр </t>
  </si>
  <si>
    <t>Стригунов Даниил</t>
  </si>
  <si>
    <t>1. Стригунов Даниил</t>
  </si>
  <si>
    <t>Юноши 14-15 (12.10.2003)/15</t>
  </si>
  <si>
    <t>75,00</t>
  </si>
  <si>
    <t>60,0</t>
  </si>
  <si>
    <t>70,0</t>
  </si>
  <si>
    <t>82,5</t>
  </si>
  <si>
    <t>Рычкин Алексей</t>
  </si>
  <si>
    <t>1. Рычкин Алексей</t>
  </si>
  <si>
    <t>Открытая (18.04.1995)/24</t>
  </si>
  <si>
    <t>195,0</t>
  </si>
  <si>
    <t>205,0</t>
  </si>
  <si>
    <t>Грачёв Дмитрий</t>
  </si>
  <si>
    <t>1. Грачёв Дмитрий</t>
  </si>
  <si>
    <t>Открытая (23.04.1980)/39</t>
  </si>
  <si>
    <t>78,85</t>
  </si>
  <si>
    <t xml:space="preserve">Строитель/Белгородская область </t>
  </si>
  <si>
    <t>187,5</t>
  </si>
  <si>
    <t>1. Семеренко Вадим</t>
  </si>
  <si>
    <t>270,0</t>
  </si>
  <si>
    <t>275,0</t>
  </si>
  <si>
    <t>Попов Григорий</t>
  </si>
  <si>
    <t>1. Попов Григорий</t>
  </si>
  <si>
    <t>Открытая (17.01.1981)/38</t>
  </si>
  <si>
    <t>98,40</t>
  </si>
  <si>
    <t xml:space="preserve">Курск/Курская область </t>
  </si>
  <si>
    <t>225,0</t>
  </si>
  <si>
    <t>235,0</t>
  </si>
  <si>
    <t xml:space="preserve">Ковалев Андрей </t>
  </si>
  <si>
    <t xml:space="preserve">Юноши 14-15 </t>
  </si>
  <si>
    <t>64,6891</t>
  </si>
  <si>
    <t>129,3474</t>
  </si>
  <si>
    <t>158,4630</t>
  </si>
  <si>
    <t>140,4455</t>
  </si>
  <si>
    <t>67.5</t>
  </si>
  <si>
    <t>139,7165</t>
  </si>
  <si>
    <t>125,5725</t>
  </si>
  <si>
    <t>121,5335</t>
  </si>
  <si>
    <t>НАП Н.Ж.</t>
  </si>
  <si>
    <t>Народный жим</t>
  </si>
  <si>
    <t>Лазуренко Виталий</t>
  </si>
  <si>
    <t>1. Лазуренко Виталий</t>
  </si>
  <si>
    <t>Мастера 40 - 44 (22.01.1979)/40</t>
  </si>
  <si>
    <t>78,70</t>
  </si>
  <si>
    <t xml:space="preserve">Ровеньки/Белгородская область </t>
  </si>
  <si>
    <t>80,0</t>
  </si>
  <si>
    <t>23,0</t>
  </si>
  <si>
    <t xml:space="preserve">Солодовников Александр </t>
  </si>
  <si>
    <t>Санников Александр</t>
  </si>
  <si>
    <t>1. Санников Александр</t>
  </si>
  <si>
    <t>Открытая (24.04.1981)/38</t>
  </si>
  <si>
    <t>87,75</t>
  </si>
  <si>
    <t xml:space="preserve">Воронеж/Воронежская область </t>
  </si>
  <si>
    <t>24,0</t>
  </si>
  <si>
    <t xml:space="preserve">Сущенко Алексей </t>
  </si>
  <si>
    <t xml:space="preserve">НАП Н.Ж. </t>
  </si>
  <si>
    <t>2160,0</t>
  </si>
  <si>
    <t>1581,1200</t>
  </si>
  <si>
    <t>1840,0</t>
  </si>
  <si>
    <t>1458,9360</t>
  </si>
  <si>
    <t>Вес</t>
  </si>
  <si>
    <t>Повторы</t>
  </si>
  <si>
    <t>Тоннаж</t>
  </si>
  <si>
    <t>Шелухин Роман</t>
  </si>
  <si>
    <t>1. Шелухин Роман</t>
  </si>
  <si>
    <t>Открытая (16.10.1992)/26</t>
  </si>
  <si>
    <t>93,40</t>
  </si>
  <si>
    <t>30,0</t>
  </si>
  <si>
    <t>107,5</t>
  </si>
  <si>
    <t>2850,0</t>
  </si>
  <si>
    <t>2019,5100</t>
  </si>
  <si>
    <t>2472,5</t>
  </si>
  <si>
    <t>1624,9269</t>
  </si>
  <si>
    <t>1576,5840</t>
  </si>
  <si>
    <t>Атлетизм</t>
  </si>
  <si>
    <t>Русский жим</t>
  </si>
  <si>
    <t>ВЕСОВАЯ КАТЕГОРИЯ   All</t>
  </si>
  <si>
    <t>Доронин Эдуард</t>
  </si>
  <si>
    <t>1. Доронин Эдуард</t>
  </si>
  <si>
    <t>Открытая (17.12.1979)/39</t>
  </si>
  <si>
    <t>89,40</t>
  </si>
  <si>
    <t>55,0</t>
  </si>
  <si>
    <t>53,0</t>
  </si>
  <si>
    <t xml:space="preserve">Атлетизм </t>
  </si>
  <si>
    <t>All</t>
  </si>
  <si>
    <t>2915,0</t>
  </si>
  <si>
    <t>32,6062</t>
  </si>
  <si>
    <t>3300,0</t>
  </si>
  <si>
    <t>33,1325</t>
  </si>
  <si>
    <t>Подъем на бицепс</t>
  </si>
  <si>
    <t>Зубарев Андрей</t>
  </si>
  <si>
    <t>1. Зубарев Андрей</t>
  </si>
  <si>
    <t>Открытая (06.01.1985)/34</t>
  </si>
  <si>
    <t>74,35</t>
  </si>
  <si>
    <t>57,5</t>
  </si>
  <si>
    <t>Захаров Сергей</t>
  </si>
  <si>
    <t>1. Захаров Сергей</t>
  </si>
  <si>
    <t>Юноши 16 - 17 (30.11.2001)/17</t>
  </si>
  <si>
    <t>76,00</t>
  </si>
  <si>
    <t>39,0674</t>
  </si>
  <si>
    <t>36,7977</t>
  </si>
  <si>
    <t>Чемпионат города Белгорода
Одиночный подъём штанги на бицепс Профессионалы
Белгород/Белгородская область 4 августа 2019 г.</t>
  </si>
  <si>
    <t>Чемпионат города Белгорода
Русский жим любители 55 кг.
Белгород/Белгородская область 4 августа 2019 г.</t>
  </si>
  <si>
    <t>Чемпионат города Белгорода
Профессионалы народный жим (1 вес)
Белгород/Белгородская область 4 августа 2019 г.</t>
  </si>
  <si>
    <t>Чемпионат города Белгорода
Любители народный жим (1 вес)
Белгород/Белгородская область 4 августа 2019 г.</t>
  </si>
  <si>
    <t>Чемпионат города Белгорода
Любители становая тяга без экипировки
Белгород/Белгородская область 4 августа 2019 г.</t>
  </si>
  <si>
    <t>Чемпионат города Белгорода
Любители становая тяга в однослойной экипировке
Белгород/Белгородская область 4 августа 2019 г.</t>
  </si>
  <si>
    <t>Чемпионат города Белгорода
ПРО жим лежа без экипировки
Белгород/Белгородская область 4 августа 2019 г.</t>
  </si>
  <si>
    <t>Чемпионат города Белгорода
Любители жим лежа без экипировки
Белгород/Белгородская область 4 августа 2019 г.</t>
  </si>
  <si>
    <t>Чемпионат города Белгорода
СОВ жим лежа
Белгород/Белгородская область 4 августа 2019 г.</t>
  </si>
  <si>
    <t>Чемпионат города Белгорода
Любители военный жим
Белгород/Белгородская область 4 августа 2019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</si>
</sst>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26.00390625" style="4" bestFit="1" customWidth="1"/>
    <col min="2" max="2" width="27.7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9" width="4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38" t="s">
        <v>312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5</v>
      </c>
      <c r="C3" s="46" t="s">
        <v>6</v>
      </c>
      <c r="D3" s="32" t="s">
        <v>8</v>
      </c>
      <c r="E3" s="32" t="s">
        <v>3</v>
      </c>
      <c r="F3" s="32" t="s">
        <v>7</v>
      </c>
      <c r="G3" s="32" t="s">
        <v>300</v>
      </c>
      <c r="H3" s="32"/>
      <c r="I3" s="32"/>
      <c r="J3" s="32"/>
      <c r="K3" s="32" t="s">
        <v>49</v>
      </c>
      <c r="L3" s="32" t="s">
        <v>2</v>
      </c>
      <c r="M3" s="34" t="s">
        <v>1</v>
      </c>
    </row>
    <row r="4" spans="1:13" s="1" customFormat="1" ht="21" customHeight="1" thickBot="1">
      <c r="A4" s="45"/>
      <c r="B4" s="33"/>
      <c r="C4" s="33"/>
      <c r="D4" s="33"/>
      <c r="E4" s="33"/>
      <c r="F4" s="33"/>
      <c r="G4" s="5">
        <v>1</v>
      </c>
      <c r="H4" s="5">
        <v>2</v>
      </c>
      <c r="I4" s="5">
        <v>3</v>
      </c>
      <c r="J4" s="5" t="s">
        <v>4</v>
      </c>
      <c r="K4" s="33"/>
      <c r="L4" s="33"/>
      <c r="M4" s="35"/>
    </row>
    <row r="5" spans="1:12" ht="15">
      <c r="A5" s="36" t="s">
        <v>79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3" ht="12.75">
      <c r="A6" s="6" t="s">
        <v>302</v>
      </c>
      <c r="B6" s="6" t="s">
        <v>303</v>
      </c>
      <c r="C6" s="6" t="s">
        <v>304</v>
      </c>
      <c r="D6" s="6" t="str">
        <f>"0,6690"</f>
        <v>0,6690</v>
      </c>
      <c r="E6" s="6" t="s">
        <v>15</v>
      </c>
      <c r="F6" s="6" t="s">
        <v>16</v>
      </c>
      <c r="G6" s="8" t="s">
        <v>292</v>
      </c>
      <c r="H6" s="7" t="s">
        <v>305</v>
      </c>
      <c r="I6" s="7" t="s">
        <v>305</v>
      </c>
      <c r="J6" s="7"/>
      <c r="K6" s="6" t="str">
        <f>"55,0"</f>
        <v>55,0</v>
      </c>
      <c r="L6" s="8" t="str">
        <f>"36,7977"</f>
        <v>36,7977</v>
      </c>
      <c r="M6" s="6" t="s">
        <v>20</v>
      </c>
    </row>
    <row r="8" spans="1:12" ht="15">
      <c r="A8" s="37" t="s">
        <v>85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3" ht="12.75">
      <c r="A9" s="6" t="s">
        <v>307</v>
      </c>
      <c r="B9" s="6" t="s">
        <v>308</v>
      </c>
      <c r="C9" s="6" t="s">
        <v>309</v>
      </c>
      <c r="D9" s="6" t="str">
        <f>"0,6577"</f>
        <v>0,6577</v>
      </c>
      <c r="E9" s="6" t="s">
        <v>15</v>
      </c>
      <c r="F9" s="6" t="s">
        <v>16</v>
      </c>
      <c r="G9" s="8" t="s">
        <v>67</v>
      </c>
      <c r="H9" s="8" t="s">
        <v>69</v>
      </c>
      <c r="I9" s="8" t="s">
        <v>292</v>
      </c>
      <c r="J9" s="7"/>
      <c r="K9" s="6" t="str">
        <f>"55,0"</f>
        <v>55,0</v>
      </c>
      <c r="L9" s="8" t="str">
        <f>"39,0674"</f>
        <v>39,0674</v>
      </c>
      <c r="M9" s="6" t="s">
        <v>20</v>
      </c>
    </row>
    <row r="11" ht="15">
      <c r="E11" s="9" t="s">
        <v>30</v>
      </c>
    </row>
    <row r="12" ht="15">
      <c r="E12" s="9" t="s">
        <v>31</v>
      </c>
    </row>
    <row r="13" ht="15">
      <c r="E13" s="9" t="s">
        <v>32</v>
      </c>
    </row>
    <row r="14" ht="15">
      <c r="E14" s="9" t="s">
        <v>33</v>
      </c>
    </row>
    <row r="15" ht="15">
      <c r="E15" s="9" t="s">
        <v>33</v>
      </c>
    </row>
    <row r="16" ht="15">
      <c r="E16" s="9" t="s">
        <v>34</v>
      </c>
    </row>
    <row r="17" ht="15">
      <c r="E17" s="9"/>
    </row>
    <row r="19" spans="1:2" ht="18">
      <c r="A19" s="10" t="s">
        <v>35</v>
      </c>
      <c r="B19" s="10"/>
    </row>
    <row r="20" spans="1:2" ht="15">
      <c r="A20" s="11" t="s">
        <v>36</v>
      </c>
      <c r="B20" s="11"/>
    </row>
    <row r="21" spans="1:2" ht="14.25">
      <c r="A21" s="13"/>
      <c r="B21" s="14" t="s">
        <v>144</v>
      </c>
    </row>
    <row r="22" spans="1:5" ht="15">
      <c r="A22" s="15" t="s">
        <v>38</v>
      </c>
      <c r="B22" s="15" t="s">
        <v>39</v>
      </c>
      <c r="C22" s="15" t="s">
        <v>40</v>
      </c>
      <c r="D22" s="15" t="s">
        <v>41</v>
      </c>
      <c r="E22" s="15" t="s">
        <v>42</v>
      </c>
    </row>
    <row r="23" spans="1:5" ht="12.75">
      <c r="A23" s="12" t="s">
        <v>306</v>
      </c>
      <c r="B23" s="4" t="s">
        <v>147</v>
      </c>
      <c r="C23" s="4" t="s">
        <v>154</v>
      </c>
      <c r="D23" s="4" t="s">
        <v>292</v>
      </c>
      <c r="E23" s="16" t="s">
        <v>310</v>
      </c>
    </row>
    <row r="25" spans="1:2" ht="14.25">
      <c r="A25" s="13"/>
      <c r="B25" s="14" t="s">
        <v>158</v>
      </c>
    </row>
    <row r="26" spans="1:5" ht="15">
      <c r="A26" s="15" t="s">
        <v>38</v>
      </c>
      <c r="B26" s="15" t="s">
        <v>39</v>
      </c>
      <c r="C26" s="15" t="s">
        <v>40</v>
      </c>
      <c r="D26" s="15" t="s">
        <v>41</v>
      </c>
      <c r="E26" s="15" t="s">
        <v>42</v>
      </c>
    </row>
    <row r="27" spans="1:5" ht="12.75">
      <c r="A27" s="12" t="s">
        <v>301</v>
      </c>
      <c r="B27" s="4" t="s">
        <v>158</v>
      </c>
      <c r="C27" s="4" t="s">
        <v>160</v>
      </c>
      <c r="D27" s="4" t="s">
        <v>292</v>
      </c>
      <c r="E27" s="16" t="s">
        <v>311</v>
      </c>
    </row>
  </sheetData>
  <sheetProtection/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8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38" t="s">
        <v>321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5</v>
      </c>
      <c r="C3" s="46" t="s">
        <v>6</v>
      </c>
      <c r="D3" s="32" t="s">
        <v>8</v>
      </c>
      <c r="E3" s="32" t="s">
        <v>3</v>
      </c>
      <c r="F3" s="32" t="s">
        <v>7</v>
      </c>
      <c r="G3" s="32" t="s">
        <v>9</v>
      </c>
      <c r="H3" s="32"/>
      <c r="I3" s="32"/>
      <c r="J3" s="32"/>
      <c r="K3" s="32" t="s">
        <v>49</v>
      </c>
      <c r="L3" s="32" t="s">
        <v>2</v>
      </c>
      <c r="M3" s="34" t="s">
        <v>1</v>
      </c>
    </row>
    <row r="4" spans="1:13" s="1" customFormat="1" ht="21" customHeight="1" thickBot="1">
      <c r="A4" s="45"/>
      <c r="B4" s="33"/>
      <c r="C4" s="33"/>
      <c r="D4" s="33"/>
      <c r="E4" s="33"/>
      <c r="F4" s="33"/>
      <c r="G4" s="5">
        <v>1</v>
      </c>
      <c r="H4" s="5">
        <v>2</v>
      </c>
      <c r="I4" s="5">
        <v>3</v>
      </c>
      <c r="J4" s="5" t="s">
        <v>4</v>
      </c>
      <c r="K4" s="33"/>
      <c r="L4" s="33"/>
      <c r="M4" s="35"/>
    </row>
    <row r="5" spans="1:12" ht="15">
      <c r="A5" s="36" t="s">
        <v>10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3" ht="12.75">
      <c r="A6" s="6" t="s">
        <v>12</v>
      </c>
      <c r="B6" s="6" t="s">
        <v>13</v>
      </c>
      <c r="C6" s="6" t="s">
        <v>14</v>
      </c>
      <c r="D6" s="6" t="str">
        <f>"0,6064"</f>
        <v>0,6064</v>
      </c>
      <c r="E6" s="6" t="s">
        <v>15</v>
      </c>
      <c r="F6" s="6" t="s">
        <v>16</v>
      </c>
      <c r="G6" s="8" t="s">
        <v>17</v>
      </c>
      <c r="H6" s="8" t="s">
        <v>18</v>
      </c>
      <c r="I6" s="8" t="s">
        <v>19</v>
      </c>
      <c r="J6" s="7"/>
      <c r="K6" s="6" t="str">
        <f>"120,0"</f>
        <v>120,0</v>
      </c>
      <c r="L6" s="8" t="str">
        <f>"93,2158"</f>
        <v>93,2158</v>
      </c>
      <c r="M6" s="6" t="s">
        <v>20</v>
      </c>
    </row>
    <row r="8" spans="1:12" ht="15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3" ht="12.75">
      <c r="A9" s="6" t="s">
        <v>23</v>
      </c>
      <c r="B9" s="6" t="s">
        <v>24</v>
      </c>
      <c r="C9" s="6" t="s">
        <v>25</v>
      </c>
      <c r="D9" s="6" t="str">
        <f>"0,5152"</f>
        <v>0,5152</v>
      </c>
      <c r="E9" s="6" t="s">
        <v>15</v>
      </c>
      <c r="F9" s="6" t="s">
        <v>26</v>
      </c>
      <c r="G9" s="8" t="s">
        <v>27</v>
      </c>
      <c r="H9" s="8" t="s">
        <v>28</v>
      </c>
      <c r="I9" s="7" t="s">
        <v>29</v>
      </c>
      <c r="J9" s="7"/>
      <c r="K9" s="6" t="str">
        <f>"200,0"</f>
        <v>200,0</v>
      </c>
      <c r="L9" s="8" t="str">
        <f>"107,9943"</f>
        <v>107,9943</v>
      </c>
      <c r="M9" s="6" t="s">
        <v>20</v>
      </c>
    </row>
    <row r="11" ht="15">
      <c r="E11" s="9" t="s">
        <v>30</v>
      </c>
    </row>
    <row r="12" ht="15">
      <c r="E12" s="9" t="s">
        <v>31</v>
      </c>
    </row>
    <row r="13" ht="15">
      <c r="E13" s="9" t="s">
        <v>32</v>
      </c>
    </row>
    <row r="14" ht="15">
      <c r="E14" s="9" t="s">
        <v>33</v>
      </c>
    </row>
    <row r="15" ht="15">
      <c r="E15" s="9" t="s">
        <v>33</v>
      </c>
    </row>
    <row r="16" ht="15">
      <c r="E16" s="9" t="s">
        <v>34</v>
      </c>
    </row>
    <row r="17" ht="15">
      <c r="E17" s="9"/>
    </row>
    <row r="19" spans="1:2" ht="18">
      <c r="A19" s="10" t="s">
        <v>35</v>
      </c>
      <c r="B19" s="10"/>
    </row>
    <row r="20" spans="1:2" ht="15">
      <c r="A20" s="11" t="s">
        <v>36</v>
      </c>
      <c r="B20" s="11"/>
    </row>
    <row r="21" spans="1:2" ht="14.25">
      <c r="A21" s="13"/>
      <c r="B21" s="14" t="s">
        <v>37</v>
      </c>
    </row>
    <row r="22" spans="1:5" ht="15">
      <c r="A22" s="15" t="s">
        <v>38</v>
      </c>
      <c r="B22" s="15" t="s">
        <v>39</v>
      </c>
      <c r="C22" s="15" t="s">
        <v>40</v>
      </c>
      <c r="D22" s="15" t="s">
        <v>41</v>
      </c>
      <c r="E22" s="15" t="s">
        <v>42</v>
      </c>
    </row>
    <row r="23" spans="1:5" ht="12.75">
      <c r="A23" s="12" t="s">
        <v>22</v>
      </c>
      <c r="B23" s="4" t="s">
        <v>43</v>
      </c>
      <c r="C23" s="4" t="s">
        <v>44</v>
      </c>
      <c r="D23" s="4" t="s">
        <v>28</v>
      </c>
      <c r="E23" s="16" t="s">
        <v>45</v>
      </c>
    </row>
    <row r="24" spans="1:5" ht="12.75">
      <c r="A24" s="12" t="s">
        <v>11</v>
      </c>
      <c r="B24" s="4" t="s">
        <v>46</v>
      </c>
      <c r="C24" s="4" t="s">
        <v>47</v>
      </c>
      <c r="D24" s="4" t="s">
        <v>19</v>
      </c>
      <c r="E24" s="16" t="s">
        <v>48</v>
      </c>
    </row>
  </sheetData>
  <sheetProtection/>
  <mergeCells count="13">
    <mergeCell ref="A1:M2"/>
    <mergeCell ref="G3:J3"/>
    <mergeCell ref="A3:A4"/>
    <mergeCell ref="B3:B4"/>
    <mergeCell ref="C3:C4"/>
    <mergeCell ref="M3:M4"/>
    <mergeCell ref="F3:F4"/>
    <mergeCell ref="E3:E4"/>
    <mergeCell ref="A5:L5"/>
    <mergeCell ref="A8:L8"/>
    <mergeCell ref="D3:D4"/>
    <mergeCell ref="K3:K4"/>
    <mergeCell ref="L3:L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4" width="10.625" style="4" bestFit="1" customWidth="1"/>
    <col min="5" max="5" width="22.75390625" style="4" bestFit="1" customWidth="1"/>
    <col min="6" max="6" width="30.25390625" style="4" bestFit="1" customWidth="1"/>
    <col min="7" max="7" width="4.625" style="3" bestFit="1" customWidth="1"/>
    <col min="8" max="8" width="4.625" style="28" bestFit="1" customWidth="1"/>
    <col min="9" max="9" width="7.875" style="4" bestFit="1" customWidth="1"/>
    <col min="10" max="10" width="7.625" style="3" bestFit="1" customWidth="1"/>
    <col min="11" max="11" width="12.75390625" style="4" bestFit="1" customWidth="1"/>
    <col min="12" max="16384" width="9.125" style="3" customWidth="1"/>
  </cols>
  <sheetData>
    <row r="1" spans="1:11" s="2" customFormat="1" ht="28.5" customHeight="1">
      <c r="A1" s="38" t="s">
        <v>313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4" t="s">
        <v>0</v>
      </c>
      <c r="B3" s="46" t="s">
        <v>5</v>
      </c>
      <c r="C3" s="46" t="s">
        <v>6</v>
      </c>
      <c r="D3" s="32" t="s">
        <v>285</v>
      </c>
      <c r="E3" s="32" t="s">
        <v>3</v>
      </c>
      <c r="F3" s="32" t="s">
        <v>7</v>
      </c>
      <c r="G3" s="32" t="s">
        <v>286</v>
      </c>
      <c r="H3" s="32"/>
      <c r="I3" s="32" t="s">
        <v>273</v>
      </c>
      <c r="J3" s="32" t="s">
        <v>2</v>
      </c>
      <c r="K3" s="34" t="s">
        <v>1</v>
      </c>
    </row>
    <row r="4" spans="1:11" s="1" customFormat="1" ht="21" customHeight="1" thickBot="1">
      <c r="A4" s="45"/>
      <c r="B4" s="33"/>
      <c r="C4" s="33"/>
      <c r="D4" s="33"/>
      <c r="E4" s="33"/>
      <c r="F4" s="33"/>
      <c r="G4" s="5" t="s">
        <v>271</v>
      </c>
      <c r="H4" s="26" t="s">
        <v>272</v>
      </c>
      <c r="I4" s="33"/>
      <c r="J4" s="33"/>
      <c r="K4" s="35"/>
    </row>
    <row r="5" spans="1:10" ht="15">
      <c r="A5" s="36" t="s">
        <v>287</v>
      </c>
      <c r="B5" s="36"/>
      <c r="C5" s="36"/>
      <c r="D5" s="36"/>
      <c r="E5" s="36"/>
      <c r="F5" s="36"/>
      <c r="G5" s="36"/>
      <c r="H5" s="36"/>
      <c r="I5" s="36"/>
      <c r="J5" s="36"/>
    </row>
    <row r="6" spans="1:11" ht="12.75">
      <c r="A6" s="17" t="s">
        <v>289</v>
      </c>
      <c r="B6" s="17" t="s">
        <v>290</v>
      </c>
      <c r="C6" s="17" t="s">
        <v>291</v>
      </c>
      <c r="D6" s="17" t="str">
        <f>"1,0000"</f>
        <v>1,0000</v>
      </c>
      <c r="E6" s="17" t="s">
        <v>15</v>
      </c>
      <c r="F6" s="17" t="s">
        <v>108</v>
      </c>
      <c r="G6" s="19" t="s">
        <v>292</v>
      </c>
      <c r="H6" s="30" t="s">
        <v>293</v>
      </c>
      <c r="I6" s="17" t="str">
        <f>"2915,0"</f>
        <v>2915,0</v>
      </c>
      <c r="J6" s="19" t="str">
        <f>"32,6062"</f>
        <v>32,6062</v>
      </c>
      <c r="K6" s="17" t="s">
        <v>20</v>
      </c>
    </row>
    <row r="7" spans="1:11" ht="12.75">
      <c r="A7" s="20" t="s">
        <v>132</v>
      </c>
      <c r="B7" s="20" t="s">
        <v>133</v>
      </c>
      <c r="C7" s="20" t="s">
        <v>134</v>
      </c>
      <c r="D7" s="20" t="str">
        <f>"1,0000"</f>
        <v>1,0000</v>
      </c>
      <c r="E7" s="20" t="s">
        <v>15</v>
      </c>
      <c r="F7" s="20" t="s">
        <v>16</v>
      </c>
      <c r="G7" s="22" t="s">
        <v>292</v>
      </c>
      <c r="H7" s="31" t="s">
        <v>215</v>
      </c>
      <c r="I7" s="20" t="str">
        <f>"3300,0"</f>
        <v>3300,0</v>
      </c>
      <c r="J7" s="22" t="str">
        <f>"33,1325"</f>
        <v>33,1325</v>
      </c>
      <c r="K7" s="20" t="s">
        <v>78</v>
      </c>
    </row>
    <row r="9" ht="15">
      <c r="E9" s="9" t="s">
        <v>30</v>
      </c>
    </row>
    <row r="10" ht="15">
      <c r="E10" s="9" t="s">
        <v>31</v>
      </c>
    </row>
    <row r="11" ht="15">
      <c r="E11" s="9" t="s">
        <v>32</v>
      </c>
    </row>
    <row r="12" ht="15">
      <c r="E12" s="9" t="s">
        <v>33</v>
      </c>
    </row>
    <row r="13" ht="15">
      <c r="E13" s="9" t="s">
        <v>33</v>
      </c>
    </row>
    <row r="14" ht="15">
      <c r="E14" s="9" t="s">
        <v>34</v>
      </c>
    </row>
    <row r="15" ht="15">
      <c r="E15" s="9"/>
    </row>
    <row r="17" spans="1:2" ht="18">
      <c r="A17" s="10" t="s">
        <v>35</v>
      </c>
      <c r="B17" s="10"/>
    </row>
    <row r="18" spans="1:2" ht="15">
      <c r="A18" s="11" t="s">
        <v>36</v>
      </c>
      <c r="B18" s="11"/>
    </row>
    <row r="19" spans="1:2" ht="14.25">
      <c r="A19" s="13"/>
      <c r="B19" s="14" t="s">
        <v>158</v>
      </c>
    </row>
    <row r="20" spans="1:5" ht="15">
      <c r="A20" s="15" t="s">
        <v>38</v>
      </c>
      <c r="B20" s="15" t="s">
        <v>39</v>
      </c>
      <c r="C20" s="15" t="s">
        <v>40</v>
      </c>
      <c r="D20" s="15" t="s">
        <v>41</v>
      </c>
      <c r="E20" s="15" t="s">
        <v>294</v>
      </c>
    </row>
    <row r="21" spans="1:5" ht="12.75">
      <c r="A21" s="12" t="s">
        <v>288</v>
      </c>
      <c r="B21" s="4" t="s">
        <v>158</v>
      </c>
      <c r="C21" s="4" t="s">
        <v>295</v>
      </c>
      <c r="D21" s="4" t="s">
        <v>296</v>
      </c>
      <c r="E21" s="16" t="s">
        <v>297</v>
      </c>
    </row>
    <row r="23" spans="1:2" ht="14.25">
      <c r="A23" s="13"/>
      <c r="B23" s="14" t="s">
        <v>37</v>
      </c>
    </row>
    <row r="24" spans="1:5" ht="15">
      <c r="A24" s="15" t="s">
        <v>38</v>
      </c>
      <c r="B24" s="15" t="s">
        <v>39</v>
      </c>
      <c r="C24" s="15" t="s">
        <v>40</v>
      </c>
      <c r="D24" s="15" t="s">
        <v>41</v>
      </c>
      <c r="E24" s="15" t="s">
        <v>294</v>
      </c>
    </row>
    <row r="25" spans="1:5" ht="12.75">
      <c r="A25" s="12" t="s">
        <v>131</v>
      </c>
      <c r="B25" s="4" t="s">
        <v>166</v>
      </c>
      <c r="C25" s="4" t="s">
        <v>295</v>
      </c>
      <c r="D25" s="4" t="s">
        <v>298</v>
      </c>
      <c r="E25" s="16" t="s">
        <v>299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30.25390625" style="4" bestFit="1" customWidth="1"/>
    <col min="7" max="7" width="5.625" style="3" bestFit="1" customWidth="1"/>
    <col min="8" max="8" width="4.625" style="28" bestFit="1" customWidth="1"/>
    <col min="9" max="9" width="7.875" style="4" bestFit="1" customWidth="1"/>
    <col min="10" max="10" width="9.625" style="3" bestFit="1" customWidth="1"/>
    <col min="11" max="11" width="13.625" style="4" bestFit="1" customWidth="1"/>
    <col min="12" max="16384" width="9.125" style="3" customWidth="1"/>
  </cols>
  <sheetData>
    <row r="1" spans="1:11" s="2" customFormat="1" ht="28.5" customHeight="1">
      <c r="A1" s="38" t="s">
        <v>314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4" t="s">
        <v>0</v>
      </c>
      <c r="B3" s="46" t="s">
        <v>5</v>
      </c>
      <c r="C3" s="46" t="s">
        <v>6</v>
      </c>
      <c r="D3" s="32" t="s">
        <v>249</v>
      </c>
      <c r="E3" s="32" t="s">
        <v>3</v>
      </c>
      <c r="F3" s="32" t="s">
        <v>7</v>
      </c>
      <c r="G3" s="32" t="s">
        <v>250</v>
      </c>
      <c r="H3" s="32"/>
      <c r="I3" s="32" t="s">
        <v>273</v>
      </c>
      <c r="J3" s="32" t="s">
        <v>2</v>
      </c>
      <c r="K3" s="34" t="s">
        <v>1</v>
      </c>
    </row>
    <row r="4" spans="1:11" s="1" customFormat="1" ht="21" customHeight="1" thickBot="1">
      <c r="A4" s="45"/>
      <c r="B4" s="33"/>
      <c r="C4" s="33"/>
      <c r="D4" s="33"/>
      <c r="E4" s="33"/>
      <c r="F4" s="33"/>
      <c r="G4" s="5" t="s">
        <v>271</v>
      </c>
      <c r="H4" s="26" t="s">
        <v>272</v>
      </c>
      <c r="I4" s="33"/>
      <c r="J4" s="33"/>
      <c r="K4" s="35"/>
    </row>
    <row r="5" spans="1:10" ht="15">
      <c r="A5" s="36" t="s">
        <v>10</v>
      </c>
      <c r="B5" s="36"/>
      <c r="C5" s="36"/>
      <c r="D5" s="36"/>
      <c r="E5" s="36"/>
      <c r="F5" s="36"/>
      <c r="G5" s="36"/>
      <c r="H5" s="36"/>
      <c r="I5" s="36"/>
      <c r="J5" s="36"/>
    </row>
    <row r="6" spans="1:11" ht="12.75">
      <c r="A6" s="6" t="s">
        <v>170</v>
      </c>
      <c r="B6" s="6" t="s">
        <v>171</v>
      </c>
      <c r="C6" s="6" t="s">
        <v>172</v>
      </c>
      <c r="D6" s="6" t="str">
        <f>"0,7299"</f>
        <v>0,7299</v>
      </c>
      <c r="E6" s="6" t="s">
        <v>15</v>
      </c>
      <c r="F6" s="6" t="s">
        <v>16</v>
      </c>
      <c r="G6" s="8" t="s">
        <v>77</v>
      </c>
      <c r="H6" s="27" t="s">
        <v>264</v>
      </c>
      <c r="I6" s="6" t="str">
        <f>"2160,0"</f>
        <v>2160,0</v>
      </c>
      <c r="J6" s="8" t="str">
        <f>"1576,5840"</f>
        <v>1576,5840</v>
      </c>
      <c r="K6" s="6" t="s">
        <v>78</v>
      </c>
    </row>
    <row r="8" spans="1:10" ht="15">
      <c r="A8" s="37" t="s">
        <v>124</v>
      </c>
      <c r="B8" s="37"/>
      <c r="C8" s="37"/>
      <c r="D8" s="37"/>
      <c r="E8" s="37"/>
      <c r="F8" s="37"/>
      <c r="G8" s="37"/>
      <c r="H8" s="37"/>
      <c r="I8" s="37"/>
      <c r="J8" s="37"/>
    </row>
    <row r="9" spans="1:11" ht="12.75">
      <c r="A9" s="6" t="s">
        <v>275</v>
      </c>
      <c r="B9" s="6" t="s">
        <v>276</v>
      </c>
      <c r="C9" s="6" t="s">
        <v>277</v>
      </c>
      <c r="D9" s="6" t="str">
        <f>"0,7086"</f>
        <v>0,7086</v>
      </c>
      <c r="E9" s="6" t="s">
        <v>15</v>
      </c>
      <c r="F9" s="6" t="s">
        <v>236</v>
      </c>
      <c r="G9" s="8" t="s">
        <v>201</v>
      </c>
      <c r="H9" s="29" t="s">
        <v>278</v>
      </c>
      <c r="I9" s="6" t="str">
        <f>"2850,0"</f>
        <v>2850,0</v>
      </c>
      <c r="J9" s="8" t="str">
        <f>"2019,5100"</f>
        <v>2019,5100</v>
      </c>
      <c r="K9" s="6" t="s">
        <v>20</v>
      </c>
    </row>
    <row r="11" spans="1:10" ht="15">
      <c r="A11" s="37" t="s">
        <v>50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1:11" ht="12.75">
      <c r="A12" s="6" t="s">
        <v>182</v>
      </c>
      <c r="B12" s="6" t="s">
        <v>183</v>
      </c>
      <c r="C12" s="6" t="s">
        <v>184</v>
      </c>
      <c r="D12" s="6" t="str">
        <f>"0,6572"</f>
        <v>0,6572</v>
      </c>
      <c r="E12" s="6" t="s">
        <v>15</v>
      </c>
      <c r="F12" s="6" t="s">
        <v>16</v>
      </c>
      <c r="G12" s="8" t="s">
        <v>279</v>
      </c>
      <c r="H12" s="29" t="s">
        <v>257</v>
      </c>
      <c r="I12" s="6" t="str">
        <f>"2472,5"</f>
        <v>2472,5</v>
      </c>
      <c r="J12" s="8" t="str">
        <f>"1624,9269"</f>
        <v>1624,9269</v>
      </c>
      <c r="K12" s="6" t="s">
        <v>186</v>
      </c>
    </row>
    <row r="14" ht="15">
      <c r="E14" s="9" t="s">
        <v>30</v>
      </c>
    </row>
    <row r="15" ht="15">
      <c r="E15" s="9" t="s">
        <v>31</v>
      </c>
    </row>
    <row r="16" ht="15">
      <c r="E16" s="9" t="s">
        <v>32</v>
      </c>
    </row>
    <row r="17" ht="15">
      <c r="E17" s="9" t="s">
        <v>33</v>
      </c>
    </row>
    <row r="18" ht="15">
      <c r="E18" s="9" t="s">
        <v>33</v>
      </c>
    </row>
    <row r="19" ht="15">
      <c r="E19" s="9" t="s">
        <v>34</v>
      </c>
    </row>
    <row r="20" ht="15">
      <c r="E20" s="9"/>
    </row>
    <row r="22" spans="1:2" ht="18">
      <c r="A22" s="10" t="s">
        <v>35</v>
      </c>
      <c r="B22" s="10"/>
    </row>
    <row r="23" spans="1:2" ht="15">
      <c r="A23" s="11" t="s">
        <v>36</v>
      </c>
      <c r="B23" s="11"/>
    </row>
    <row r="24" spans="1:2" ht="14.25">
      <c r="A24" s="13"/>
      <c r="B24" s="14" t="s">
        <v>158</v>
      </c>
    </row>
    <row r="25" spans="1:5" ht="15">
      <c r="A25" s="15" t="s">
        <v>38</v>
      </c>
      <c r="B25" s="15" t="s">
        <v>39</v>
      </c>
      <c r="C25" s="15" t="s">
        <v>40</v>
      </c>
      <c r="D25" s="15" t="s">
        <v>41</v>
      </c>
      <c r="E25" s="15" t="s">
        <v>266</v>
      </c>
    </row>
    <row r="26" spans="1:5" ht="12.75">
      <c r="A26" s="12" t="s">
        <v>274</v>
      </c>
      <c r="B26" s="4" t="s">
        <v>158</v>
      </c>
      <c r="C26" s="4" t="s">
        <v>162</v>
      </c>
      <c r="D26" s="4" t="s">
        <v>280</v>
      </c>
      <c r="E26" s="16" t="s">
        <v>281</v>
      </c>
    </row>
    <row r="27" spans="1:5" ht="12.75">
      <c r="A27" s="12" t="s">
        <v>181</v>
      </c>
      <c r="B27" s="4" t="s">
        <v>158</v>
      </c>
      <c r="C27" s="4" t="s">
        <v>59</v>
      </c>
      <c r="D27" s="4" t="s">
        <v>282</v>
      </c>
      <c r="E27" s="16" t="s">
        <v>283</v>
      </c>
    </row>
    <row r="28" spans="1:5" ht="12.75">
      <c r="A28" s="12" t="s">
        <v>169</v>
      </c>
      <c r="B28" s="4" t="s">
        <v>158</v>
      </c>
      <c r="C28" s="4" t="s">
        <v>47</v>
      </c>
      <c r="D28" s="4" t="s">
        <v>267</v>
      </c>
      <c r="E28" s="16" t="s">
        <v>284</v>
      </c>
    </row>
  </sheetData>
  <sheetProtection/>
  <mergeCells count="14">
    <mergeCell ref="A11:J11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J5"/>
    <mergeCell ref="A8:J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30.25390625" style="4" bestFit="1" customWidth="1"/>
    <col min="7" max="7" width="4.625" style="3" bestFit="1" customWidth="1"/>
    <col min="8" max="8" width="4.625" style="28" bestFit="1" customWidth="1"/>
    <col min="9" max="9" width="7.875" style="4" bestFit="1" customWidth="1"/>
    <col min="10" max="10" width="9.625" style="3" bestFit="1" customWidth="1"/>
    <col min="11" max="11" width="24.125" style="4" bestFit="1" customWidth="1"/>
    <col min="12" max="16384" width="9.125" style="3" customWidth="1"/>
  </cols>
  <sheetData>
    <row r="1" spans="1:11" s="2" customFormat="1" ht="28.5" customHeight="1">
      <c r="A1" s="38" t="s">
        <v>315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4" t="s">
        <v>0</v>
      </c>
      <c r="B3" s="46" t="s">
        <v>5</v>
      </c>
      <c r="C3" s="46" t="s">
        <v>6</v>
      </c>
      <c r="D3" s="32" t="s">
        <v>249</v>
      </c>
      <c r="E3" s="32" t="s">
        <v>3</v>
      </c>
      <c r="F3" s="32" t="s">
        <v>7</v>
      </c>
      <c r="G3" s="32" t="s">
        <v>250</v>
      </c>
      <c r="H3" s="32"/>
      <c r="I3" s="32" t="s">
        <v>273</v>
      </c>
      <c r="J3" s="32" t="s">
        <v>2</v>
      </c>
      <c r="K3" s="34" t="s">
        <v>1</v>
      </c>
    </row>
    <row r="4" spans="1:11" s="1" customFormat="1" ht="21" customHeight="1" thickBot="1">
      <c r="A4" s="45"/>
      <c r="B4" s="33"/>
      <c r="C4" s="33"/>
      <c r="D4" s="33"/>
      <c r="E4" s="33"/>
      <c r="F4" s="33"/>
      <c r="G4" s="5" t="s">
        <v>271</v>
      </c>
      <c r="H4" s="26" t="s">
        <v>272</v>
      </c>
      <c r="I4" s="33"/>
      <c r="J4" s="33"/>
      <c r="K4" s="35"/>
    </row>
    <row r="5" spans="1:10" ht="15">
      <c r="A5" s="36" t="s">
        <v>85</v>
      </c>
      <c r="B5" s="36"/>
      <c r="C5" s="36"/>
      <c r="D5" s="36"/>
      <c r="E5" s="36"/>
      <c r="F5" s="36"/>
      <c r="G5" s="36"/>
      <c r="H5" s="36"/>
      <c r="I5" s="36"/>
      <c r="J5" s="36"/>
    </row>
    <row r="6" spans="1:11" ht="12.75">
      <c r="A6" s="6" t="s">
        <v>252</v>
      </c>
      <c r="B6" s="6" t="s">
        <v>253</v>
      </c>
      <c r="C6" s="6" t="s">
        <v>254</v>
      </c>
      <c r="D6" s="6" t="str">
        <f>"0,7929"</f>
        <v>0,7929</v>
      </c>
      <c r="E6" s="6" t="s">
        <v>15</v>
      </c>
      <c r="F6" s="6" t="s">
        <v>255</v>
      </c>
      <c r="G6" s="8" t="s">
        <v>256</v>
      </c>
      <c r="H6" s="27" t="s">
        <v>257</v>
      </c>
      <c r="I6" s="6" t="str">
        <f>"1840,0"</f>
        <v>1840,0</v>
      </c>
      <c r="J6" s="8" t="str">
        <f>"1458,9360"</f>
        <v>1458,9360</v>
      </c>
      <c r="K6" s="6" t="s">
        <v>258</v>
      </c>
    </row>
    <row r="8" spans="1:10" ht="15">
      <c r="A8" s="37" t="s">
        <v>10</v>
      </c>
      <c r="B8" s="37"/>
      <c r="C8" s="37"/>
      <c r="D8" s="37"/>
      <c r="E8" s="37"/>
      <c r="F8" s="37"/>
      <c r="G8" s="37"/>
      <c r="H8" s="37"/>
      <c r="I8" s="37"/>
      <c r="J8" s="37"/>
    </row>
    <row r="9" spans="1:11" ht="12.75">
      <c r="A9" s="6" t="s">
        <v>260</v>
      </c>
      <c r="B9" s="6" t="s">
        <v>261</v>
      </c>
      <c r="C9" s="6" t="s">
        <v>262</v>
      </c>
      <c r="D9" s="6" t="str">
        <f>"0,7320"</f>
        <v>0,7320</v>
      </c>
      <c r="E9" s="6" t="s">
        <v>15</v>
      </c>
      <c r="F9" s="6" t="s">
        <v>263</v>
      </c>
      <c r="G9" s="8" t="s">
        <v>77</v>
      </c>
      <c r="H9" s="27" t="s">
        <v>264</v>
      </c>
      <c r="I9" s="6" t="str">
        <f>"2160,0"</f>
        <v>2160,0</v>
      </c>
      <c r="J9" s="8" t="str">
        <f>"1581,1200"</f>
        <v>1581,1200</v>
      </c>
      <c r="K9" s="6" t="s">
        <v>265</v>
      </c>
    </row>
    <row r="11" ht="15">
      <c r="E11" s="9" t="s">
        <v>30</v>
      </c>
    </row>
    <row r="12" ht="15">
      <c r="E12" s="9" t="s">
        <v>31</v>
      </c>
    </row>
    <row r="13" ht="15">
      <c r="E13" s="9" t="s">
        <v>32</v>
      </c>
    </row>
    <row r="14" ht="15">
      <c r="E14" s="9" t="s">
        <v>33</v>
      </c>
    </row>
    <row r="15" ht="15">
      <c r="E15" s="9" t="s">
        <v>33</v>
      </c>
    </row>
    <row r="16" ht="15">
      <c r="E16" s="9" t="s">
        <v>34</v>
      </c>
    </row>
    <row r="17" ht="15">
      <c r="E17" s="9"/>
    </row>
    <row r="19" spans="1:2" ht="18">
      <c r="A19" s="10" t="s">
        <v>35</v>
      </c>
      <c r="B19" s="10"/>
    </row>
    <row r="20" spans="1:2" ht="15">
      <c r="A20" s="11" t="s">
        <v>36</v>
      </c>
      <c r="B20" s="11"/>
    </row>
    <row r="21" spans="1:2" ht="14.25">
      <c r="A21" s="13"/>
      <c r="B21" s="14" t="s">
        <v>158</v>
      </c>
    </row>
    <row r="22" spans="1:5" ht="15">
      <c r="A22" s="15" t="s">
        <v>38</v>
      </c>
      <c r="B22" s="15" t="s">
        <v>39</v>
      </c>
      <c r="C22" s="15" t="s">
        <v>40</v>
      </c>
      <c r="D22" s="15" t="s">
        <v>41</v>
      </c>
      <c r="E22" s="15" t="s">
        <v>266</v>
      </c>
    </row>
    <row r="23" spans="1:5" ht="12.75">
      <c r="A23" s="12" t="s">
        <v>259</v>
      </c>
      <c r="B23" s="4" t="s">
        <v>158</v>
      </c>
      <c r="C23" s="4" t="s">
        <v>47</v>
      </c>
      <c r="D23" s="4" t="s">
        <v>267</v>
      </c>
      <c r="E23" s="16" t="s">
        <v>268</v>
      </c>
    </row>
    <row r="25" spans="1:2" ht="14.25">
      <c r="A25" s="13"/>
      <c r="B25" s="14" t="s">
        <v>37</v>
      </c>
    </row>
    <row r="26" spans="1:5" ht="15">
      <c r="A26" s="15" t="s">
        <v>38</v>
      </c>
      <c r="B26" s="15" t="s">
        <v>39</v>
      </c>
      <c r="C26" s="15" t="s">
        <v>40</v>
      </c>
      <c r="D26" s="15" t="s">
        <v>41</v>
      </c>
      <c r="E26" s="15" t="s">
        <v>266</v>
      </c>
    </row>
    <row r="27" spans="1:5" ht="12.75">
      <c r="A27" s="12" t="s">
        <v>251</v>
      </c>
      <c r="B27" s="4" t="s">
        <v>166</v>
      </c>
      <c r="C27" s="4" t="s">
        <v>154</v>
      </c>
      <c r="D27" s="4" t="s">
        <v>269</v>
      </c>
      <c r="E27" s="16" t="s">
        <v>270</v>
      </c>
    </row>
  </sheetData>
  <sheetProtection/>
  <mergeCells count="13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J5"/>
    <mergeCell ref="A8:J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F21" sqref="F21:F22"/>
    </sheetView>
  </sheetViews>
  <sheetFormatPr defaultColWidth="9.00390625" defaultRowHeight="12.75"/>
  <cols>
    <col min="1" max="1" width="26.00390625" style="4" bestFit="1" customWidth="1"/>
    <col min="2" max="2" width="28.37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0.8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20.875" style="4" bestFit="1" customWidth="1"/>
    <col min="14" max="16384" width="9.125" style="3" customWidth="1"/>
  </cols>
  <sheetData>
    <row r="1" spans="1:13" s="2" customFormat="1" ht="28.5" customHeight="1">
      <c r="A1" s="38" t="s">
        <v>316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5</v>
      </c>
      <c r="C3" s="46" t="s">
        <v>6</v>
      </c>
      <c r="D3" s="32" t="s">
        <v>8</v>
      </c>
      <c r="E3" s="32" t="s">
        <v>3</v>
      </c>
      <c r="F3" s="32" t="s">
        <v>7</v>
      </c>
      <c r="G3" s="32" t="s">
        <v>200</v>
      </c>
      <c r="H3" s="32"/>
      <c r="I3" s="32"/>
      <c r="J3" s="32"/>
      <c r="K3" s="32" t="s">
        <v>49</v>
      </c>
      <c r="L3" s="32" t="s">
        <v>2</v>
      </c>
      <c r="M3" s="34" t="s">
        <v>1</v>
      </c>
    </row>
    <row r="4" spans="1:13" s="1" customFormat="1" ht="21" customHeight="1" thickBot="1">
      <c r="A4" s="45"/>
      <c r="B4" s="33"/>
      <c r="C4" s="33"/>
      <c r="D4" s="33"/>
      <c r="E4" s="33"/>
      <c r="F4" s="33"/>
      <c r="G4" s="5">
        <v>1</v>
      </c>
      <c r="H4" s="5">
        <v>2</v>
      </c>
      <c r="I4" s="5">
        <v>3</v>
      </c>
      <c r="J4" s="5" t="s">
        <v>4</v>
      </c>
      <c r="K4" s="33"/>
      <c r="L4" s="33"/>
      <c r="M4" s="35"/>
    </row>
    <row r="5" spans="1:12" ht="15">
      <c r="A5" s="36" t="s">
        <v>204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3" ht="12.75">
      <c r="A6" s="6" t="s">
        <v>206</v>
      </c>
      <c r="B6" s="6" t="s">
        <v>207</v>
      </c>
      <c r="C6" s="6" t="s">
        <v>208</v>
      </c>
      <c r="D6" s="6" t="str">
        <f>"0,7258"</f>
        <v>0,7258</v>
      </c>
      <c r="E6" s="6" t="s">
        <v>15</v>
      </c>
      <c r="F6" s="6" t="s">
        <v>16</v>
      </c>
      <c r="G6" s="8" t="s">
        <v>141</v>
      </c>
      <c r="H6" s="8" t="s">
        <v>209</v>
      </c>
      <c r="I6" s="7"/>
      <c r="J6" s="7"/>
      <c r="K6" s="6" t="str">
        <f>"192,5"</f>
        <v>192,5</v>
      </c>
      <c r="L6" s="8" t="str">
        <f>"139,7165"</f>
        <v>139,7165</v>
      </c>
      <c r="M6" s="6" t="s">
        <v>210</v>
      </c>
    </row>
    <row r="8" spans="1:12" ht="15">
      <c r="A8" s="37" t="s">
        <v>79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3" ht="12.75">
      <c r="A9" s="17" t="s">
        <v>212</v>
      </c>
      <c r="B9" s="17" t="s">
        <v>213</v>
      </c>
      <c r="C9" s="17" t="s">
        <v>214</v>
      </c>
      <c r="D9" s="17" t="str">
        <f>"0,6645"</f>
        <v>0,6645</v>
      </c>
      <c r="E9" s="17" t="s">
        <v>66</v>
      </c>
      <c r="F9" s="17" t="s">
        <v>16</v>
      </c>
      <c r="G9" s="19" t="s">
        <v>215</v>
      </c>
      <c r="H9" s="19" t="s">
        <v>216</v>
      </c>
      <c r="I9" s="19" t="s">
        <v>217</v>
      </c>
      <c r="J9" s="18"/>
      <c r="K9" s="17" t="str">
        <f>"82,5"</f>
        <v>82,5</v>
      </c>
      <c r="L9" s="19" t="str">
        <f>"64,6891"</f>
        <v>64,6891</v>
      </c>
      <c r="M9" s="17" t="s">
        <v>70</v>
      </c>
    </row>
    <row r="10" spans="1:13" ht="12.75">
      <c r="A10" s="20" t="s">
        <v>219</v>
      </c>
      <c r="B10" s="20" t="s">
        <v>220</v>
      </c>
      <c r="C10" s="20" t="s">
        <v>83</v>
      </c>
      <c r="D10" s="20" t="str">
        <f>"0,6851"</f>
        <v>0,6851</v>
      </c>
      <c r="E10" s="20" t="s">
        <v>15</v>
      </c>
      <c r="F10" s="20" t="s">
        <v>102</v>
      </c>
      <c r="G10" s="22" t="s">
        <v>185</v>
      </c>
      <c r="H10" s="22" t="s">
        <v>221</v>
      </c>
      <c r="I10" s="22" t="s">
        <v>222</v>
      </c>
      <c r="J10" s="21"/>
      <c r="K10" s="20" t="str">
        <f>"205,0"</f>
        <v>205,0</v>
      </c>
      <c r="L10" s="22" t="str">
        <f>"140,4455"</f>
        <v>140,4455</v>
      </c>
      <c r="M10" s="20" t="s">
        <v>20</v>
      </c>
    </row>
    <row r="12" spans="1:12" ht="15">
      <c r="A12" s="37" t="s">
        <v>85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3" ht="12.75">
      <c r="A13" s="6" t="s">
        <v>224</v>
      </c>
      <c r="B13" s="6" t="s">
        <v>225</v>
      </c>
      <c r="C13" s="6" t="s">
        <v>226</v>
      </c>
      <c r="D13" s="6" t="str">
        <f>"0,6396"</f>
        <v>0,6396</v>
      </c>
      <c r="E13" s="6" t="s">
        <v>15</v>
      </c>
      <c r="F13" s="6" t="s">
        <v>227</v>
      </c>
      <c r="G13" s="8" t="s">
        <v>180</v>
      </c>
      <c r="H13" s="8" t="s">
        <v>228</v>
      </c>
      <c r="I13" s="8" t="s">
        <v>27</v>
      </c>
      <c r="J13" s="7"/>
      <c r="K13" s="6" t="str">
        <f>"190,0"</f>
        <v>190,0</v>
      </c>
      <c r="L13" s="8" t="str">
        <f>"121,5335"</f>
        <v>121,5335</v>
      </c>
      <c r="M13" s="6" t="s">
        <v>20</v>
      </c>
    </row>
    <row r="15" spans="1:12" ht="15">
      <c r="A15" s="37" t="s">
        <v>10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13" ht="12.75">
      <c r="A16" s="17" t="s">
        <v>229</v>
      </c>
      <c r="B16" s="17" t="s">
        <v>106</v>
      </c>
      <c r="C16" s="17" t="s">
        <v>107</v>
      </c>
      <c r="D16" s="17" t="str">
        <f>"0,5980"</f>
        <v>0,5980</v>
      </c>
      <c r="E16" s="17" t="s">
        <v>15</v>
      </c>
      <c r="F16" s="17" t="s">
        <v>108</v>
      </c>
      <c r="G16" s="19" t="s">
        <v>185</v>
      </c>
      <c r="H16" s="19" t="s">
        <v>28</v>
      </c>
      <c r="I16" s="19" t="s">
        <v>29</v>
      </c>
      <c r="J16" s="18"/>
      <c r="K16" s="17" t="str">
        <f>"210,0"</f>
        <v>210,0</v>
      </c>
      <c r="L16" s="19" t="str">
        <f>"129,3474"</f>
        <v>129,3474</v>
      </c>
      <c r="M16" s="17" t="s">
        <v>20</v>
      </c>
    </row>
    <row r="17" spans="1:13" ht="12.75">
      <c r="A17" s="20" t="s">
        <v>110</v>
      </c>
      <c r="B17" s="20" t="s">
        <v>111</v>
      </c>
      <c r="C17" s="20" t="s">
        <v>112</v>
      </c>
      <c r="D17" s="20" t="str">
        <f>"0,5869"</f>
        <v>0,5869</v>
      </c>
      <c r="E17" s="20" t="s">
        <v>15</v>
      </c>
      <c r="F17" s="20" t="s">
        <v>16</v>
      </c>
      <c r="G17" s="22" t="s">
        <v>230</v>
      </c>
      <c r="H17" s="21" t="s">
        <v>231</v>
      </c>
      <c r="I17" s="21" t="s">
        <v>231</v>
      </c>
      <c r="J17" s="21"/>
      <c r="K17" s="20" t="str">
        <f>"270,0"</f>
        <v>270,0</v>
      </c>
      <c r="L17" s="22" t="str">
        <f>"158,4630"</f>
        <v>158,4630</v>
      </c>
      <c r="M17" s="20" t="s">
        <v>20</v>
      </c>
    </row>
    <row r="19" spans="1:12" ht="15">
      <c r="A19" s="37" t="s">
        <v>124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</row>
    <row r="20" spans="1:13" ht="12.75">
      <c r="A20" s="6" t="s">
        <v>233</v>
      </c>
      <c r="B20" s="6" t="s">
        <v>234</v>
      </c>
      <c r="C20" s="6" t="s">
        <v>235</v>
      </c>
      <c r="D20" s="6" t="str">
        <f>"0,5581"</f>
        <v>0,5581</v>
      </c>
      <c r="E20" s="6" t="s">
        <v>15</v>
      </c>
      <c r="F20" s="6" t="s">
        <v>236</v>
      </c>
      <c r="G20" s="8" t="s">
        <v>192</v>
      </c>
      <c r="H20" s="8" t="s">
        <v>237</v>
      </c>
      <c r="I20" s="7" t="s">
        <v>238</v>
      </c>
      <c r="J20" s="7"/>
      <c r="K20" s="6" t="str">
        <f>"225,0"</f>
        <v>225,0</v>
      </c>
      <c r="L20" s="8" t="str">
        <f>"125,5725"</f>
        <v>125,5725</v>
      </c>
      <c r="M20" s="6" t="s">
        <v>239</v>
      </c>
    </row>
    <row r="22" ht="15">
      <c r="E22" s="9" t="s">
        <v>30</v>
      </c>
    </row>
    <row r="23" ht="15">
      <c r="E23" s="9" t="s">
        <v>31</v>
      </c>
    </row>
    <row r="24" ht="15">
      <c r="E24" s="9" t="s">
        <v>32</v>
      </c>
    </row>
    <row r="25" ht="15">
      <c r="E25" s="9" t="s">
        <v>33</v>
      </c>
    </row>
    <row r="26" ht="15">
      <c r="E26" s="9" t="s">
        <v>33</v>
      </c>
    </row>
    <row r="27" ht="15">
      <c r="E27" s="9" t="s">
        <v>34</v>
      </c>
    </row>
    <row r="28" ht="15">
      <c r="E28" s="9"/>
    </row>
    <row r="30" spans="1:2" ht="18">
      <c r="A30" s="10" t="s">
        <v>35</v>
      </c>
      <c r="B30" s="10"/>
    </row>
    <row r="31" spans="1:2" ht="15">
      <c r="A31" s="11" t="s">
        <v>36</v>
      </c>
      <c r="B31" s="11"/>
    </row>
    <row r="32" spans="1:2" ht="14.25">
      <c r="A32" s="13"/>
      <c r="B32" s="14" t="s">
        <v>144</v>
      </c>
    </row>
    <row r="33" spans="1:5" ht="15">
      <c r="A33" s="15" t="s">
        <v>38</v>
      </c>
      <c r="B33" s="15" t="s">
        <v>39</v>
      </c>
      <c r="C33" s="15" t="s">
        <v>40</v>
      </c>
      <c r="D33" s="15" t="s">
        <v>41</v>
      </c>
      <c r="E33" s="15" t="s">
        <v>42</v>
      </c>
    </row>
    <row r="34" spans="1:5" ht="12.75">
      <c r="A34" s="12" t="s">
        <v>211</v>
      </c>
      <c r="B34" s="4" t="s">
        <v>240</v>
      </c>
      <c r="C34" s="4" t="s">
        <v>160</v>
      </c>
      <c r="D34" s="4" t="s">
        <v>217</v>
      </c>
      <c r="E34" s="16" t="s">
        <v>241</v>
      </c>
    </row>
    <row r="36" spans="1:2" ht="14.25">
      <c r="A36" s="13"/>
      <c r="B36" s="14" t="s">
        <v>150</v>
      </c>
    </row>
    <row r="37" spans="1:5" ht="15">
      <c r="A37" s="15" t="s">
        <v>38</v>
      </c>
      <c r="B37" s="15" t="s">
        <v>39</v>
      </c>
      <c r="C37" s="15" t="s">
        <v>40</v>
      </c>
      <c r="D37" s="15" t="s">
        <v>41</v>
      </c>
      <c r="E37" s="15" t="s">
        <v>42</v>
      </c>
    </row>
    <row r="38" spans="1:5" ht="12.75">
      <c r="A38" s="12" t="s">
        <v>104</v>
      </c>
      <c r="B38" s="4" t="s">
        <v>151</v>
      </c>
      <c r="C38" s="4" t="s">
        <v>47</v>
      </c>
      <c r="D38" s="4" t="s">
        <v>29</v>
      </c>
      <c r="E38" s="16" t="s">
        <v>242</v>
      </c>
    </row>
    <row r="40" spans="1:2" ht="14.25">
      <c r="A40" s="13"/>
      <c r="B40" s="14" t="s">
        <v>158</v>
      </c>
    </row>
    <row r="41" spans="1:5" ht="15">
      <c r="A41" s="15" t="s">
        <v>38</v>
      </c>
      <c r="B41" s="15" t="s">
        <v>39</v>
      </c>
      <c r="C41" s="15" t="s">
        <v>40</v>
      </c>
      <c r="D41" s="15" t="s">
        <v>41</v>
      </c>
      <c r="E41" s="15" t="s">
        <v>42</v>
      </c>
    </row>
    <row r="42" spans="1:5" ht="12.75">
      <c r="A42" s="12" t="s">
        <v>109</v>
      </c>
      <c r="B42" s="4" t="s">
        <v>158</v>
      </c>
      <c r="C42" s="4" t="s">
        <v>47</v>
      </c>
      <c r="D42" s="4" t="s">
        <v>230</v>
      </c>
      <c r="E42" s="16" t="s">
        <v>243</v>
      </c>
    </row>
    <row r="43" spans="1:5" ht="12.75">
      <c r="A43" s="12" t="s">
        <v>218</v>
      </c>
      <c r="B43" s="4" t="s">
        <v>158</v>
      </c>
      <c r="C43" s="4" t="s">
        <v>160</v>
      </c>
      <c r="D43" s="4" t="s">
        <v>222</v>
      </c>
      <c r="E43" s="16" t="s">
        <v>244</v>
      </c>
    </row>
    <row r="44" spans="1:5" ht="12.75">
      <c r="A44" s="12" t="s">
        <v>205</v>
      </c>
      <c r="B44" s="4" t="s">
        <v>158</v>
      </c>
      <c r="C44" s="4" t="s">
        <v>245</v>
      </c>
      <c r="D44" s="4" t="s">
        <v>209</v>
      </c>
      <c r="E44" s="16" t="s">
        <v>246</v>
      </c>
    </row>
    <row r="45" spans="1:5" ht="12.75">
      <c r="A45" s="12" t="s">
        <v>232</v>
      </c>
      <c r="B45" s="4" t="s">
        <v>158</v>
      </c>
      <c r="C45" s="4" t="s">
        <v>162</v>
      </c>
      <c r="D45" s="4" t="s">
        <v>237</v>
      </c>
      <c r="E45" s="16" t="s">
        <v>247</v>
      </c>
    </row>
    <row r="46" spans="1:5" ht="12.75">
      <c r="A46" s="12" t="s">
        <v>223</v>
      </c>
      <c r="B46" s="4" t="s">
        <v>158</v>
      </c>
      <c r="C46" s="4" t="s">
        <v>154</v>
      </c>
      <c r="D46" s="4" t="s">
        <v>27</v>
      </c>
      <c r="E46" s="16" t="s">
        <v>248</v>
      </c>
    </row>
  </sheetData>
  <sheetProtection/>
  <mergeCells count="16">
    <mergeCell ref="A1:M2"/>
    <mergeCell ref="A3:A4"/>
    <mergeCell ref="B3:B4"/>
    <mergeCell ref="C3:C4"/>
    <mergeCell ref="D3:D4"/>
    <mergeCell ref="E3:E4"/>
    <mergeCell ref="F3:F4"/>
    <mergeCell ref="G3:J3"/>
    <mergeCell ref="A15:L15"/>
    <mergeCell ref="A19:L19"/>
    <mergeCell ref="K3:K4"/>
    <mergeCell ref="L3:L4"/>
    <mergeCell ref="M3:M4"/>
    <mergeCell ref="A5:L5"/>
    <mergeCell ref="A8:L8"/>
    <mergeCell ref="A12:L1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26.00390625" style="4" bestFit="1" customWidth="1"/>
    <col min="2" max="2" width="27.7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8" width="4.625" style="3" bestFit="1" customWidth="1"/>
    <col min="9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4.625" style="4" bestFit="1" customWidth="1"/>
    <col min="14" max="16384" width="9.125" style="3" customWidth="1"/>
  </cols>
  <sheetData>
    <row r="1" spans="1:13" s="2" customFormat="1" ht="28.5" customHeight="1">
      <c r="A1" s="38" t="s">
        <v>317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5</v>
      </c>
      <c r="C3" s="46" t="s">
        <v>6</v>
      </c>
      <c r="D3" s="32" t="s">
        <v>8</v>
      </c>
      <c r="E3" s="32" t="s">
        <v>3</v>
      </c>
      <c r="F3" s="32" t="s">
        <v>7</v>
      </c>
      <c r="G3" s="32" t="s">
        <v>200</v>
      </c>
      <c r="H3" s="32"/>
      <c r="I3" s="32"/>
      <c r="J3" s="32"/>
      <c r="K3" s="32" t="s">
        <v>49</v>
      </c>
      <c r="L3" s="32" t="s">
        <v>2</v>
      </c>
      <c r="M3" s="34" t="s">
        <v>1</v>
      </c>
    </row>
    <row r="4" spans="1:13" s="1" customFormat="1" ht="21" customHeight="1" thickBot="1">
      <c r="A4" s="45"/>
      <c r="B4" s="33"/>
      <c r="C4" s="33"/>
      <c r="D4" s="33"/>
      <c r="E4" s="33"/>
      <c r="F4" s="33"/>
      <c r="G4" s="5">
        <v>1</v>
      </c>
      <c r="H4" s="5">
        <v>2</v>
      </c>
      <c r="I4" s="5">
        <v>3</v>
      </c>
      <c r="J4" s="5" t="s">
        <v>4</v>
      </c>
      <c r="K4" s="33"/>
      <c r="L4" s="33"/>
      <c r="M4" s="35"/>
    </row>
    <row r="5" spans="1:12" ht="15">
      <c r="A5" s="36" t="s">
        <v>61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3" ht="12.75">
      <c r="A6" s="6" t="s">
        <v>63</v>
      </c>
      <c r="B6" s="6" t="s">
        <v>64</v>
      </c>
      <c r="C6" s="6" t="s">
        <v>65</v>
      </c>
      <c r="D6" s="6" t="str">
        <f>"0,8748"</f>
        <v>0,8748</v>
      </c>
      <c r="E6" s="6" t="s">
        <v>66</v>
      </c>
      <c r="F6" s="6" t="s">
        <v>16</v>
      </c>
      <c r="G6" s="8" t="s">
        <v>75</v>
      </c>
      <c r="H6" s="8" t="s">
        <v>201</v>
      </c>
      <c r="I6" s="8" t="s">
        <v>202</v>
      </c>
      <c r="J6" s="7"/>
      <c r="K6" s="6" t="str">
        <f>"100,0"</f>
        <v>100,0</v>
      </c>
      <c r="L6" s="8" t="str">
        <f>"94,4784"</f>
        <v>94,4784</v>
      </c>
      <c r="M6" s="6" t="s">
        <v>70</v>
      </c>
    </row>
    <row r="8" ht="15">
      <c r="E8" s="9" t="s">
        <v>30</v>
      </c>
    </row>
    <row r="9" ht="15">
      <c r="E9" s="9" t="s">
        <v>31</v>
      </c>
    </row>
    <row r="10" ht="15">
      <c r="E10" s="9" t="s">
        <v>32</v>
      </c>
    </row>
    <row r="11" ht="15">
      <c r="E11" s="9" t="s">
        <v>33</v>
      </c>
    </row>
    <row r="12" ht="15">
      <c r="E12" s="9" t="s">
        <v>33</v>
      </c>
    </row>
    <row r="13" ht="15">
      <c r="E13" s="9" t="s">
        <v>34</v>
      </c>
    </row>
    <row r="14" ht="15">
      <c r="E14" s="9"/>
    </row>
    <row r="16" spans="1:2" ht="18">
      <c r="A16" s="10" t="s">
        <v>35</v>
      </c>
      <c r="B16" s="10"/>
    </row>
    <row r="17" spans="1:2" ht="15">
      <c r="A17" s="11" t="s">
        <v>36</v>
      </c>
      <c r="B17" s="11"/>
    </row>
    <row r="18" spans="1:2" ht="14.25">
      <c r="A18" s="13"/>
      <c r="B18" s="14" t="s">
        <v>144</v>
      </c>
    </row>
    <row r="19" spans="1:5" ht="15">
      <c r="A19" s="15" t="s">
        <v>38</v>
      </c>
      <c r="B19" s="15" t="s">
        <v>39</v>
      </c>
      <c r="C19" s="15" t="s">
        <v>40</v>
      </c>
      <c r="D19" s="15" t="s">
        <v>41</v>
      </c>
      <c r="E19" s="15" t="s">
        <v>42</v>
      </c>
    </row>
    <row r="20" spans="1:5" ht="12.75">
      <c r="A20" s="12" t="s">
        <v>62</v>
      </c>
      <c r="B20" s="4" t="s">
        <v>147</v>
      </c>
      <c r="C20" s="4" t="s">
        <v>148</v>
      </c>
      <c r="D20" s="4" t="s">
        <v>202</v>
      </c>
      <c r="E20" s="16" t="s">
        <v>203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G27" sqref="G27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3.625" style="4" bestFit="1" customWidth="1"/>
    <col min="14" max="16384" width="9.125" style="3" customWidth="1"/>
  </cols>
  <sheetData>
    <row r="1" spans="1:13" s="2" customFormat="1" ht="28.5" customHeight="1">
      <c r="A1" s="38" t="s">
        <v>318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5</v>
      </c>
      <c r="C3" s="46" t="s">
        <v>6</v>
      </c>
      <c r="D3" s="32" t="s">
        <v>8</v>
      </c>
      <c r="E3" s="32" t="s">
        <v>3</v>
      </c>
      <c r="F3" s="32" t="s">
        <v>7</v>
      </c>
      <c r="G3" s="32" t="s">
        <v>9</v>
      </c>
      <c r="H3" s="32"/>
      <c r="I3" s="32"/>
      <c r="J3" s="32"/>
      <c r="K3" s="32" t="s">
        <v>49</v>
      </c>
      <c r="L3" s="32" t="s">
        <v>2</v>
      </c>
      <c r="M3" s="34" t="s">
        <v>1</v>
      </c>
    </row>
    <row r="4" spans="1:13" s="1" customFormat="1" ht="21" customHeight="1" thickBot="1">
      <c r="A4" s="45"/>
      <c r="B4" s="33"/>
      <c r="C4" s="33"/>
      <c r="D4" s="33"/>
      <c r="E4" s="33"/>
      <c r="F4" s="33"/>
      <c r="G4" s="5">
        <v>1</v>
      </c>
      <c r="H4" s="5">
        <v>2</v>
      </c>
      <c r="I4" s="5">
        <v>3</v>
      </c>
      <c r="J4" s="5" t="s">
        <v>4</v>
      </c>
      <c r="K4" s="33"/>
      <c r="L4" s="33"/>
      <c r="M4" s="35"/>
    </row>
    <row r="5" spans="1:12" ht="15">
      <c r="A5" s="36" t="s">
        <v>10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3" ht="12.75">
      <c r="A6" s="6" t="s">
        <v>170</v>
      </c>
      <c r="B6" s="6" t="s">
        <v>171</v>
      </c>
      <c r="C6" s="6" t="s">
        <v>172</v>
      </c>
      <c r="D6" s="6" t="str">
        <f>"0,5935"</f>
        <v>0,5935</v>
      </c>
      <c r="E6" s="6" t="s">
        <v>15</v>
      </c>
      <c r="F6" s="6" t="s">
        <v>16</v>
      </c>
      <c r="G6" s="7" t="s">
        <v>90</v>
      </c>
      <c r="H6" s="8" t="s">
        <v>90</v>
      </c>
      <c r="I6" s="7" t="s">
        <v>113</v>
      </c>
      <c r="J6" s="7"/>
      <c r="K6" s="6" t="str">
        <f>"140,0"</f>
        <v>140,0</v>
      </c>
      <c r="L6" s="8" t="str">
        <f>"83,0900"</f>
        <v>83,0900</v>
      </c>
      <c r="M6" s="6" t="s">
        <v>78</v>
      </c>
    </row>
    <row r="8" spans="1:12" ht="15">
      <c r="A8" s="37" t="s">
        <v>124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3" ht="12.75">
      <c r="A9" s="6" t="s">
        <v>174</v>
      </c>
      <c r="B9" s="6" t="s">
        <v>175</v>
      </c>
      <c r="C9" s="6" t="s">
        <v>176</v>
      </c>
      <c r="D9" s="6" t="str">
        <f>"0,5582"</f>
        <v>0,5582</v>
      </c>
      <c r="E9" s="6" t="s">
        <v>15</v>
      </c>
      <c r="F9" s="6" t="s">
        <v>177</v>
      </c>
      <c r="G9" s="8" t="s">
        <v>178</v>
      </c>
      <c r="H9" s="8" t="s">
        <v>179</v>
      </c>
      <c r="I9" s="7" t="s">
        <v>180</v>
      </c>
      <c r="J9" s="7"/>
      <c r="K9" s="6" t="str">
        <f>"167,5"</f>
        <v>167,5</v>
      </c>
      <c r="L9" s="8" t="str">
        <f>"93,4985"</f>
        <v>93,4985</v>
      </c>
      <c r="M9" s="6" t="s">
        <v>20</v>
      </c>
    </row>
    <row r="11" spans="1:12" ht="15">
      <c r="A11" s="37" t="s">
        <v>50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3" ht="12.75">
      <c r="A12" s="6" t="s">
        <v>182</v>
      </c>
      <c r="B12" s="6" t="s">
        <v>183</v>
      </c>
      <c r="C12" s="6" t="s">
        <v>184</v>
      </c>
      <c r="D12" s="6" t="str">
        <f>"0,5402"</f>
        <v>0,5402</v>
      </c>
      <c r="E12" s="6" t="s">
        <v>15</v>
      </c>
      <c r="F12" s="6" t="s">
        <v>16</v>
      </c>
      <c r="G12" s="8" t="s">
        <v>185</v>
      </c>
      <c r="H12" s="7" t="s">
        <v>142</v>
      </c>
      <c r="I12" s="8" t="s">
        <v>142</v>
      </c>
      <c r="J12" s="7"/>
      <c r="K12" s="6" t="str">
        <f>"182,5"</f>
        <v>182,5</v>
      </c>
      <c r="L12" s="8" t="str">
        <f>"98,5865"</f>
        <v>98,5865</v>
      </c>
      <c r="M12" s="6" t="s">
        <v>186</v>
      </c>
    </row>
    <row r="14" spans="1:12" ht="15">
      <c r="A14" s="37" t="s">
        <v>187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1:13" ht="12.75">
      <c r="A15" s="6" t="s">
        <v>189</v>
      </c>
      <c r="B15" s="6" t="s">
        <v>190</v>
      </c>
      <c r="C15" s="6" t="s">
        <v>191</v>
      </c>
      <c r="D15" s="6" t="str">
        <f>"0,4818"</f>
        <v>0,4818</v>
      </c>
      <c r="E15" s="6" t="s">
        <v>15</v>
      </c>
      <c r="F15" s="6" t="s">
        <v>16</v>
      </c>
      <c r="G15" s="8" t="s">
        <v>192</v>
      </c>
      <c r="H15" s="8" t="s">
        <v>193</v>
      </c>
      <c r="I15" s="7" t="s">
        <v>194</v>
      </c>
      <c r="J15" s="7"/>
      <c r="K15" s="6" t="str">
        <f>"222,5"</f>
        <v>222,5</v>
      </c>
      <c r="L15" s="8" t="str">
        <f>"107,1983"</f>
        <v>107,1983</v>
      </c>
      <c r="M15" s="6" t="s">
        <v>20</v>
      </c>
    </row>
    <row r="17" ht="15">
      <c r="E17" s="9" t="s">
        <v>30</v>
      </c>
    </row>
    <row r="18" ht="15">
      <c r="E18" s="9" t="s">
        <v>31</v>
      </c>
    </row>
    <row r="19" ht="15">
      <c r="E19" s="9" t="s">
        <v>32</v>
      </c>
    </row>
    <row r="20" ht="15">
      <c r="E20" s="9" t="s">
        <v>33</v>
      </c>
    </row>
    <row r="21" ht="15">
      <c r="E21" s="9" t="s">
        <v>33</v>
      </c>
    </row>
    <row r="22" ht="15">
      <c r="E22" s="9" t="s">
        <v>34</v>
      </c>
    </row>
    <row r="23" ht="15">
      <c r="E23" s="9"/>
    </row>
    <row r="25" spans="1:2" ht="18">
      <c r="A25" s="10" t="s">
        <v>35</v>
      </c>
      <c r="B25" s="10"/>
    </row>
    <row r="26" spans="1:2" ht="15">
      <c r="A26" s="11" t="s">
        <v>36</v>
      </c>
      <c r="B26" s="11"/>
    </row>
    <row r="27" spans="1:2" ht="14.25">
      <c r="A27" s="13"/>
      <c r="B27" s="14" t="s">
        <v>158</v>
      </c>
    </row>
    <row r="28" spans="1:5" ht="15">
      <c r="A28" s="15" t="s">
        <v>38</v>
      </c>
      <c r="B28" s="15" t="s">
        <v>39</v>
      </c>
      <c r="C28" s="15" t="s">
        <v>40</v>
      </c>
      <c r="D28" s="15" t="s">
        <v>41</v>
      </c>
      <c r="E28" s="15" t="s">
        <v>42</v>
      </c>
    </row>
    <row r="29" spans="1:5" ht="12.75">
      <c r="A29" s="12" t="s">
        <v>188</v>
      </c>
      <c r="B29" s="4" t="s">
        <v>158</v>
      </c>
      <c r="C29" s="4" t="s">
        <v>195</v>
      </c>
      <c r="D29" s="4" t="s">
        <v>193</v>
      </c>
      <c r="E29" s="16" t="s">
        <v>196</v>
      </c>
    </row>
    <row r="30" spans="1:5" ht="12.75">
      <c r="A30" s="12" t="s">
        <v>181</v>
      </c>
      <c r="B30" s="4" t="s">
        <v>158</v>
      </c>
      <c r="C30" s="4" t="s">
        <v>59</v>
      </c>
      <c r="D30" s="4" t="s">
        <v>142</v>
      </c>
      <c r="E30" s="16" t="s">
        <v>197</v>
      </c>
    </row>
    <row r="31" spans="1:5" ht="12.75">
      <c r="A31" s="12" t="s">
        <v>173</v>
      </c>
      <c r="B31" s="4" t="s">
        <v>158</v>
      </c>
      <c r="C31" s="4" t="s">
        <v>162</v>
      </c>
      <c r="D31" s="4" t="s">
        <v>179</v>
      </c>
      <c r="E31" s="16" t="s">
        <v>198</v>
      </c>
    </row>
    <row r="32" spans="1:5" ht="12.75">
      <c r="A32" s="12" t="s">
        <v>169</v>
      </c>
      <c r="B32" s="4" t="s">
        <v>158</v>
      </c>
      <c r="C32" s="4" t="s">
        <v>47</v>
      </c>
      <c r="D32" s="4" t="s">
        <v>90</v>
      </c>
      <c r="E32" s="16" t="s">
        <v>199</v>
      </c>
    </row>
  </sheetData>
  <sheetProtection/>
  <mergeCells count="15">
    <mergeCell ref="A1:M2"/>
    <mergeCell ref="A3:A4"/>
    <mergeCell ref="B3:B4"/>
    <mergeCell ref="C3:C4"/>
    <mergeCell ref="D3:D4"/>
    <mergeCell ref="E3:E4"/>
    <mergeCell ref="F3:F4"/>
    <mergeCell ref="G3:J3"/>
    <mergeCell ref="A14:L14"/>
    <mergeCell ref="K3:K4"/>
    <mergeCell ref="L3:L4"/>
    <mergeCell ref="M3:M4"/>
    <mergeCell ref="A5:L5"/>
    <mergeCell ref="A8:L8"/>
    <mergeCell ref="A11:L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8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6.75390625" style="4" bestFit="1" customWidth="1"/>
    <col min="14" max="16384" width="9.125" style="3" customWidth="1"/>
  </cols>
  <sheetData>
    <row r="1" spans="1:13" s="2" customFormat="1" ht="28.5" customHeight="1">
      <c r="A1" s="38" t="s">
        <v>319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5</v>
      </c>
      <c r="C3" s="46" t="s">
        <v>6</v>
      </c>
      <c r="D3" s="32" t="s">
        <v>8</v>
      </c>
      <c r="E3" s="32" t="s">
        <v>3</v>
      </c>
      <c r="F3" s="32" t="s">
        <v>7</v>
      </c>
      <c r="G3" s="32" t="s">
        <v>9</v>
      </c>
      <c r="H3" s="32"/>
      <c r="I3" s="32"/>
      <c r="J3" s="32"/>
      <c r="K3" s="32" t="s">
        <v>49</v>
      </c>
      <c r="L3" s="32" t="s">
        <v>2</v>
      </c>
      <c r="M3" s="34" t="s">
        <v>1</v>
      </c>
    </row>
    <row r="4" spans="1:13" s="1" customFormat="1" ht="21" customHeight="1" thickBot="1">
      <c r="A4" s="45"/>
      <c r="B4" s="33"/>
      <c r="C4" s="33"/>
      <c r="D4" s="33"/>
      <c r="E4" s="33"/>
      <c r="F4" s="33"/>
      <c r="G4" s="5">
        <v>1</v>
      </c>
      <c r="H4" s="5">
        <v>2</v>
      </c>
      <c r="I4" s="5">
        <v>3</v>
      </c>
      <c r="J4" s="5" t="s">
        <v>4</v>
      </c>
      <c r="K4" s="33"/>
      <c r="L4" s="33"/>
      <c r="M4" s="35"/>
    </row>
    <row r="5" spans="1:12" ht="15">
      <c r="A5" s="36" t="s">
        <v>61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3" ht="12.75">
      <c r="A6" s="17" t="s">
        <v>63</v>
      </c>
      <c r="B6" s="17" t="s">
        <v>64</v>
      </c>
      <c r="C6" s="17" t="s">
        <v>65</v>
      </c>
      <c r="D6" s="17" t="str">
        <f>"0,8748"</f>
        <v>0,8748</v>
      </c>
      <c r="E6" s="17" t="s">
        <v>66</v>
      </c>
      <c r="F6" s="17" t="s">
        <v>16</v>
      </c>
      <c r="G6" s="19" t="s">
        <v>67</v>
      </c>
      <c r="H6" s="19" t="s">
        <v>68</v>
      </c>
      <c r="I6" s="18" t="s">
        <v>69</v>
      </c>
      <c r="J6" s="18"/>
      <c r="K6" s="17" t="str">
        <f>"47,5"</f>
        <v>47,5</v>
      </c>
      <c r="L6" s="19" t="str">
        <f>"44,8772"</f>
        <v>44,8772</v>
      </c>
      <c r="M6" s="17" t="s">
        <v>70</v>
      </c>
    </row>
    <row r="7" spans="1:13" ht="12.75">
      <c r="A7" s="20" t="s">
        <v>72</v>
      </c>
      <c r="B7" s="20" t="s">
        <v>73</v>
      </c>
      <c r="C7" s="20" t="s">
        <v>74</v>
      </c>
      <c r="D7" s="20" t="str">
        <f>"0,9073"</f>
        <v>0,9073</v>
      </c>
      <c r="E7" s="20" t="s">
        <v>15</v>
      </c>
      <c r="F7" s="20" t="s">
        <v>16</v>
      </c>
      <c r="G7" s="22" t="s">
        <v>75</v>
      </c>
      <c r="H7" s="22" t="s">
        <v>76</v>
      </c>
      <c r="I7" s="22" t="s">
        <v>77</v>
      </c>
      <c r="J7" s="21"/>
      <c r="K7" s="20" t="str">
        <f>"90,0"</f>
        <v>90,0</v>
      </c>
      <c r="L7" s="22" t="str">
        <f>"81,6570"</f>
        <v>81,6570</v>
      </c>
      <c r="M7" s="20" t="s">
        <v>78</v>
      </c>
    </row>
    <row r="9" spans="1:12" ht="15">
      <c r="A9" s="37" t="s">
        <v>79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3" ht="12.75">
      <c r="A10" s="6" t="s">
        <v>81</v>
      </c>
      <c r="B10" s="6" t="s">
        <v>82</v>
      </c>
      <c r="C10" s="6" t="s">
        <v>83</v>
      </c>
      <c r="D10" s="6" t="str">
        <f>"0,6851"</f>
        <v>0,6851</v>
      </c>
      <c r="E10" s="6" t="s">
        <v>15</v>
      </c>
      <c r="F10" s="6" t="s">
        <v>84</v>
      </c>
      <c r="G10" s="8" t="s">
        <v>17</v>
      </c>
      <c r="H10" s="8" t="s">
        <v>19</v>
      </c>
      <c r="I10" s="8" t="s">
        <v>55</v>
      </c>
      <c r="J10" s="7"/>
      <c r="K10" s="6" t="str">
        <f>"125,0"</f>
        <v>125,0</v>
      </c>
      <c r="L10" s="8" t="str">
        <f>"85,6375"</f>
        <v>85,6375</v>
      </c>
      <c r="M10" s="6" t="s">
        <v>20</v>
      </c>
    </row>
    <row r="12" spans="1:12" ht="15">
      <c r="A12" s="37" t="s">
        <v>85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3" ht="12.75">
      <c r="A13" s="6" t="s">
        <v>87</v>
      </c>
      <c r="B13" s="6" t="s">
        <v>88</v>
      </c>
      <c r="C13" s="6" t="s">
        <v>89</v>
      </c>
      <c r="D13" s="6" t="str">
        <f>"0,6251"</f>
        <v>0,6251</v>
      </c>
      <c r="E13" s="6" t="s">
        <v>15</v>
      </c>
      <c r="F13" s="6" t="s">
        <v>16</v>
      </c>
      <c r="G13" s="8" t="s">
        <v>19</v>
      </c>
      <c r="H13" s="8" t="s">
        <v>56</v>
      </c>
      <c r="I13" s="7" t="s">
        <v>90</v>
      </c>
      <c r="J13" s="7"/>
      <c r="K13" s="6" t="str">
        <f>"130,0"</f>
        <v>130,0</v>
      </c>
      <c r="L13" s="8" t="str">
        <f>"82,8883"</f>
        <v>82,8883</v>
      </c>
      <c r="M13" s="6" t="s">
        <v>20</v>
      </c>
    </row>
    <row r="15" spans="1:12" ht="15">
      <c r="A15" s="37" t="s">
        <v>10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13" ht="12.75">
      <c r="A16" s="17" t="s">
        <v>92</v>
      </c>
      <c r="B16" s="17" t="s">
        <v>93</v>
      </c>
      <c r="C16" s="17" t="s">
        <v>94</v>
      </c>
      <c r="D16" s="17" t="str">
        <f>"0,5926"</f>
        <v>0,5926</v>
      </c>
      <c r="E16" s="17" t="s">
        <v>15</v>
      </c>
      <c r="F16" s="17" t="s">
        <v>95</v>
      </c>
      <c r="G16" s="19" t="s">
        <v>56</v>
      </c>
      <c r="H16" s="19" t="s">
        <v>96</v>
      </c>
      <c r="I16" s="19" t="s">
        <v>90</v>
      </c>
      <c r="J16" s="18"/>
      <c r="K16" s="17" t="str">
        <f>"140,0"</f>
        <v>140,0</v>
      </c>
      <c r="L16" s="19" t="str">
        <f>"87,9418"</f>
        <v>87,9418</v>
      </c>
      <c r="M16" s="17" t="s">
        <v>97</v>
      </c>
    </row>
    <row r="17" spans="1:13" ht="12.75">
      <c r="A17" s="23" t="s">
        <v>99</v>
      </c>
      <c r="B17" s="23" t="s">
        <v>100</v>
      </c>
      <c r="C17" s="23" t="s">
        <v>101</v>
      </c>
      <c r="D17" s="23" t="str">
        <f>"0,5947"</f>
        <v>0,5947</v>
      </c>
      <c r="E17" s="23" t="s">
        <v>15</v>
      </c>
      <c r="F17" s="23" t="s">
        <v>102</v>
      </c>
      <c r="G17" s="25" t="s">
        <v>18</v>
      </c>
      <c r="H17" s="25" t="s">
        <v>19</v>
      </c>
      <c r="I17" s="25" t="s">
        <v>103</v>
      </c>
      <c r="J17" s="24"/>
      <c r="K17" s="23" t="str">
        <f>"127,5"</f>
        <v>127,5</v>
      </c>
      <c r="L17" s="25" t="str">
        <f>"75,8242"</f>
        <v>75,8242</v>
      </c>
      <c r="M17" s="23" t="s">
        <v>20</v>
      </c>
    </row>
    <row r="18" spans="1:13" ht="12.75">
      <c r="A18" s="23" t="s">
        <v>105</v>
      </c>
      <c r="B18" s="23" t="s">
        <v>106</v>
      </c>
      <c r="C18" s="23" t="s">
        <v>107</v>
      </c>
      <c r="D18" s="23" t="str">
        <f>"0,5980"</f>
        <v>0,5980</v>
      </c>
      <c r="E18" s="23" t="s">
        <v>15</v>
      </c>
      <c r="F18" s="23" t="s">
        <v>108</v>
      </c>
      <c r="G18" s="25" t="s">
        <v>18</v>
      </c>
      <c r="H18" s="25" t="s">
        <v>19</v>
      </c>
      <c r="I18" s="24" t="s">
        <v>56</v>
      </c>
      <c r="J18" s="24"/>
      <c r="K18" s="23" t="str">
        <f>"120,0"</f>
        <v>120,0</v>
      </c>
      <c r="L18" s="25" t="str">
        <f>"73,9128"</f>
        <v>73,9128</v>
      </c>
      <c r="M18" s="23" t="s">
        <v>20</v>
      </c>
    </row>
    <row r="19" spans="1:13" ht="12.75">
      <c r="A19" s="23" t="s">
        <v>110</v>
      </c>
      <c r="B19" s="23" t="s">
        <v>111</v>
      </c>
      <c r="C19" s="23" t="s">
        <v>112</v>
      </c>
      <c r="D19" s="23" t="str">
        <f>"0,5869"</f>
        <v>0,5869</v>
      </c>
      <c r="E19" s="23" t="s">
        <v>15</v>
      </c>
      <c r="F19" s="23" t="s">
        <v>16</v>
      </c>
      <c r="G19" s="24" t="s">
        <v>113</v>
      </c>
      <c r="H19" s="25" t="s">
        <v>113</v>
      </c>
      <c r="I19" s="24" t="s">
        <v>114</v>
      </c>
      <c r="J19" s="24"/>
      <c r="K19" s="23" t="str">
        <f>"150,0"</f>
        <v>150,0</v>
      </c>
      <c r="L19" s="25" t="str">
        <f>"88,0350"</f>
        <v>88,0350</v>
      </c>
      <c r="M19" s="23" t="s">
        <v>20</v>
      </c>
    </row>
    <row r="20" spans="1:13" ht="12.75">
      <c r="A20" s="23" t="s">
        <v>116</v>
      </c>
      <c r="B20" s="23" t="s">
        <v>117</v>
      </c>
      <c r="C20" s="23" t="s">
        <v>118</v>
      </c>
      <c r="D20" s="23" t="str">
        <f>"0,5883"</f>
        <v>0,5883</v>
      </c>
      <c r="E20" s="23" t="s">
        <v>15</v>
      </c>
      <c r="F20" s="23" t="s">
        <v>16</v>
      </c>
      <c r="G20" s="25" t="s">
        <v>90</v>
      </c>
      <c r="H20" s="24" t="s">
        <v>114</v>
      </c>
      <c r="I20" s="24" t="s">
        <v>114</v>
      </c>
      <c r="J20" s="24"/>
      <c r="K20" s="23" t="str">
        <f>"140,0"</f>
        <v>140,0</v>
      </c>
      <c r="L20" s="25" t="str">
        <f>"82,3620"</f>
        <v>82,3620</v>
      </c>
      <c r="M20" s="23" t="s">
        <v>20</v>
      </c>
    </row>
    <row r="21" spans="1:13" ht="12.75">
      <c r="A21" s="20" t="s">
        <v>120</v>
      </c>
      <c r="B21" s="20" t="s">
        <v>121</v>
      </c>
      <c r="C21" s="20" t="s">
        <v>122</v>
      </c>
      <c r="D21" s="20" t="str">
        <f>"0,6093"</f>
        <v>0,6093</v>
      </c>
      <c r="E21" s="20" t="s">
        <v>15</v>
      </c>
      <c r="F21" s="20" t="s">
        <v>108</v>
      </c>
      <c r="G21" s="22" t="s">
        <v>19</v>
      </c>
      <c r="H21" s="22" t="s">
        <v>56</v>
      </c>
      <c r="I21" s="21" t="s">
        <v>123</v>
      </c>
      <c r="J21" s="21"/>
      <c r="K21" s="20" t="str">
        <f>"130,0"</f>
        <v>130,0</v>
      </c>
      <c r="L21" s="22" t="str">
        <f>"81,6645"</f>
        <v>81,6645</v>
      </c>
      <c r="M21" s="20" t="s">
        <v>20</v>
      </c>
    </row>
    <row r="23" spans="1:12" ht="15">
      <c r="A23" s="37" t="s">
        <v>124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1:13" ht="12.75">
      <c r="A24" s="17" t="s">
        <v>126</v>
      </c>
      <c r="B24" s="17" t="s">
        <v>127</v>
      </c>
      <c r="C24" s="17" t="s">
        <v>128</v>
      </c>
      <c r="D24" s="17" t="str">
        <f>"0,5694"</f>
        <v>0,5694</v>
      </c>
      <c r="E24" s="17" t="s">
        <v>15</v>
      </c>
      <c r="F24" s="17" t="s">
        <v>16</v>
      </c>
      <c r="G24" s="19" t="s">
        <v>129</v>
      </c>
      <c r="H24" s="19" t="s">
        <v>130</v>
      </c>
      <c r="I24" s="19" t="s">
        <v>113</v>
      </c>
      <c r="J24" s="18"/>
      <c r="K24" s="17" t="str">
        <f>"150,0"</f>
        <v>150,0</v>
      </c>
      <c r="L24" s="19" t="str">
        <f>"85,4100"</f>
        <v>85,4100</v>
      </c>
      <c r="M24" s="17" t="s">
        <v>20</v>
      </c>
    </row>
    <row r="25" spans="1:13" ht="12.75">
      <c r="A25" s="20" t="s">
        <v>132</v>
      </c>
      <c r="B25" s="20" t="s">
        <v>133</v>
      </c>
      <c r="C25" s="20" t="s">
        <v>134</v>
      </c>
      <c r="D25" s="20" t="str">
        <f>"0,5550"</f>
        <v>0,5550</v>
      </c>
      <c r="E25" s="20" t="s">
        <v>15</v>
      </c>
      <c r="F25" s="20" t="s">
        <v>16</v>
      </c>
      <c r="G25" s="22" t="s">
        <v>130</v>
      </c>
      <c r="H25" s="21" t="s">
        <v>135</v>
      </c>
      <c r="I25" s="21" t="s">
        <v>135</v>
      </c>
      <c r="J25" s="21"/>
      <c r="K25" s="20" t="str">
        <f>"145,0"</f>
        <v>145,0</v>
      </c>
      <c r="L25" s="22" t="str">
        <f>"81,9236"</f>
        <v>81,9236</v>
      </c>
      <c r="M25" s="20" t="s">
        <v>78</v>
      </c>
    </row>
    <row r="27" spans="1:12" ht="15">
      <c r="A27" s="37" t="s">
        <v>136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</row>
    <row r="28" spans="1:13" ht="12.75">
      <c r="A28" s="6" t="s">
        <v>138</v>
      </c>
      <c r="B28" s="6" t="s">
        <v>139</v>
      </c>
      <c r="C28" s="6" t="s">
        <v>140</v>
      </c>
      <c r="D28" s="6" t="str">
        <f>"0,5276"</f>
        <v>0,5276</v>
      </c>
      <c r="E28" s="6" t="s">
        <v>15</v>
      </c>
      <c r="F28" s="6" t="s">
        <v>16</v>
      </c>
      <c r="G28" s="8" t="s">
        <v>141</v>
      </c>
      <c r="H28" s="8" t="s">
        <v>142</v>
      </c>
      <c r="I28" s="8" t="s">
        <v>27</v>
      </c>
      <c r="J28" s="7"/>
      <c r="K28" s="6" t="str">
        <f>"190,0"</f>
        <v>190,0</v>
      </c>
      <c r="L28" s="8" t="str">
        <f>"102,2489"</f>
        <v>102,2489</v>
      </c>
      <c r="M28" s="6" t="s">
        <v>20</v>
      </c>
    </row>
    <row r="30" spans="1:12" ht="15">
      <c r="A30" s="37" t="s">
        <v>21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</row>
    <row r="31" spans="1:13" ht="12.75">
      <c r="A31" s="6" t="s">
        <v>23</v>
      </c>
      <c r="B31" s="6" t="s">
        <v>24</v>
      </c>
      <c r="C31" s="6" t="s">
        <v>25</v>
      </c>
      <c r="D31" s="6" t="str">
        <f>"0,5152"</f>
        <v>0,5152</v>
      </c>
      <c r="E31" s="6" t="s">
        <v>15</v>
      </c>
      <c r="F31" s="6" t="s">
        <v>26</v>
      </c>
      <c r="G31" s="8" t="s">
        <v>28</v>
      </c>
      <c r="H31" s="7" t="s">
        <v>143</v>
      </c>
      <c r="I31" s="7" t="s">
        <v>143</v>
      </c>
      <c r="J31" s="7"/>
      <c r="K31" s="6" t="str">
        <f>"200,0"</f>
        <v>200,0</v>
      </c>
      <c r="L31" s="8" t="str">
        <f>"107,9943"</f>
        <v>107,9943</v>
      </c>
      <c r="M31" s="6" t="s">
        <v>20</v>
      </c>
    </row>
    <row r="33" ht="15">
      <c r="E33" s="9" t="s">
        <v>30</v>
      </c>
    </row>
    <row r="34" ht="15">
      <c r="E34" s="9" t="s">
        <v>31</v>
      </c>
    </row>
    <row r="35" ht="15">
      <c r="E35" s="9" t="s">
        <v>32</v>
      </c>
    </row>
    <row r="36" ht="15">
      <c r="E36" s="9" t="s">
        <v>33</v>
      </c>
    </row>
    <row r="37" ht="15">
      <c r="E37" s="9" t="s">
        <v>33</v>
      </c>
    </row>
    <row r="38" ht="15">
      <c r="E38" s="9" t="s">
        <v>34</v>
      </c>
    </row>
    <row r="39" ht="15">
      <c r="E39" s="9"/>
    </row>
    <row r="41" spans="1:2" ht="18">
      <c r="A41" s="10" t="s">
        <v>35</v>
      </c>
      <c r="B41" s="10"/>
    </row>
    <row r="42" spans="1:2" ht="15">
      <c r="A42" s="11" t="s">
        <v>36</v>
      </c>
      <c r="B42" s="11"/>
    </row>
    <row r="43" spans="1:2" ht="14.25">
      <c r="A43" s="13"/>
      <c r="B43" s="14" t="s">
        <v>144</v>
      </c>
    </row>
    <row r="44" spans="1:5" ht="15">
      <c r="A44" s="15" t="s">
        <v>38</v>
      </c>
      <c r="B44" s="15" t="s">
        <v>39</v>
      </c>
      <c r="C44" s="15" t="s">
        <v>40</v>
      </c>
      <c r="D44" s="15" t="s">
        <v>41</v>
      </c>
      <c r="E44" s="15" t="s">
        <v>42</v>
      </c>
    </row>
    <row r="45" spans="1:5" ht="12.75">
      <c r="A45" s="12" t="s">
        <v>91</v>
      </c>
      <c r="B45" s="4" t="s">
        <v>145</v>
      </c>
      <c r="C45" s="4" t="s">
        <v>47</v>
      </c>
      <c r="D45" s="4" t="s">
        <v>90</v>
      </c>
      <c r="E45" s="16" t="s">
        <v>146</v>
      </c>
    </row>
    <row r="46" spans="1:5" ht="12.75">
      <c r="A46" s="12" t="s">
        <v>62</v>
      </c>
      <c r="B46" s="4" t="s">
        <v>147</v>
      </c>
      <c r="C46" s="4" t="s">
        <v>148</v>
      </c>
      <c r="D46" s="4" t="s">
        <v>68</v>
      </c>
      <c r="E46" s="16" t="s">
        <v>149</v>
      </c>
    </row>
    <row r="48" spans="1:2" ht="14.25">
      <c r="A48" s="13"/>
      <c r="B48" s="14" t="s">
        <v>150</v>
      </c>
    </row>
    <row r="49" spans="1:5" ht="15">
      <c r="A49" s="15" t="s">
        <v>38</v>
      </c>
      <c r="B49" s="15" t="s">
        <v>39</v>
      </c>
      <c r="C49" s="15" t="s">
        <v>40</v>
      </c>
      <c r="D49" s="15" t="s">
        <v>41</v>
      </c>
      <c r="E49" s="15" t="s">
        <v>42</v>
      </c>
    </row>
    <row r="50" spans="1:5" ht="12.75">
      <c r="A50" s="12" t="s">
        <v>137</v>
      </c>
      <c r="B50" s="4" t="s">
        <v>151</v>
      </c>
      <c r="C50" s="4" t="s">
        <v>152</v>
      </c>
      <c r="D50" s="4" t="s">
        <v>27</v>
      </c>
      <c r="E50" s="16" t="s">
        <v>153</v>
      </c>
    </row>
    <row r="51" spans="1:5" ht="12.75">
      <c r="A51" s="12" t="s">
        <v>86</v>
      </c>
      <c r="B51" s="4" t="s">
        <v>151</v>
      </c>
      <c r="C51" s="4" t="s">
        <v>154</v>
      </c>
      <c r="D51" s="4" t="s">
        <v>56</v>
      </c>
      <c r="E51" s="16" t="s">
        <v>155</v>
      </c>
    </row>
    <row r="52" spans="1:5" ht="12.75">
      <c r="A52" s="12" t="s">
        <v>98</v>
      </c>
      <c r="B52" s="4" t="s">
        <v>151</v>
      </c>
      <c r="C52" s="4" t="s">
        <v>47</v>
      </c>
      <c r="D52" s="4" t="s">
        <v>103</v>
      </c>
      <c r="E52" s="16" t="s">
        <v>156</v>
      </c>
    </row>
    <row r="53" spans="1:5" ht="12.75">
      <c r="A53" s="12" t="s">
        <v>104</v>
      </c>
      <c r="B53" s="4" t="s">
        <v>151</v>
      </c>
      <c r="C53" s="4" t="s">
        <v>47</v>
      </c>
      <c r="D53" s="4" t="s">
        <v>19</v>
      </c>
      <c r="E53" s="16" t="s">
        <v>157</v>
      </c>
    </row>
    <row r="55" spans="1:2" ht="14.25">
      <c r="A55" s="13"/>
      <c r="B55" s="14" t="s">
        <v>158</v>
      </c>
    </row>
    <row r="56" spans="1:5" ht="15">
      <c r="A56" s="15" t="s">
        <v>38</v>
      </c>
      <c r="B56" s="15" t="s">
        <v>39</v>
      </c>
      <c r="C56" s="15" t="s">
        <v>40</v>
      </c>
      <c r="D56" s="15" t="s">
        <v>41</v>
      </c>
      <c r="E56" s="15" t="s">
        <v>42</v>
      </c>
    </row>
    <row r="57" spans="1:5" ht="12.75">
      <c r="A57" s="12" t="s">
        <v>109</v>
      </c>
      <c r="B57" s="4" t="s">
        <v>158</v>
      </c>
      <c r="C57" s="4" t="s">
        <v>47</v>
      </c>
      <c r="D57" s="4" t="s">
        <v>113</v>
      </c>
      <c r="E57" s="16" t="s">
        <v>159</v>
      </c>
    </row>
    <row r="58" spans="1:5" ht="12.75">
      <c r="A58" s="12" t="s">
        <v>80</v>
      </c>
      <c r="B58" s="4" t="s">
        <v>158</v>
      </c>
      <c r="C58" s="4" t="s">
        <v>160</v>
      </c>
      <c r="D58" s="4" t="s">
        <v>55</v>
      </c>
      <c r="E58" s="16" t="s">
        <v>161</v>
      </c>
    </row>
    <row r="59" spans="1:5" ht="12.75">
      <c r="A59" s="12" t="s">
        <v>125</v>
      </c>
      <c r="B59" s="4" t="s">
        <v>158</v>
      </c>
      <c r="C59" s="4" t="s">
        <v>162</v>
      </c>
      <c r="D59" s="4" t="s">
        <v>113</v>
      </c>
      <c r="E59" s="16" t="s">
        <v>163</v>
      </c>
    </row>
    <row r="60" spans="1:5" ht="12.75">
      <c r="A60" s="12" t="s">
        <v>115</v>
      </c>
      <c r="B60" s="4" t="s">
        <v>158</v>
      </c>
      <c r="C60" s="4" t="s">
        <v>47</v>
      </c>
      <c r="D60" s="4" t="s">
        <v>90</v>
      </c>
      <c r="E60" s="16" t="s">
        <v>164</v>
      </c>
    </row>
    <row r="61" spans="1:5" ht="12.75">
      <c r="A61" s="12" t="s">
        <v>71</v>
      </c>
      <c r="B61" s="4" t="s">
        <v>158</v>
      </c>
      <c r="C61" s="4" t="s">
        <v>148</v>
      </c>
      <c r="D61" s="4" t="s">
        <v>77</v>
      </c>
      <c r="E61" s="16" t="s">
        <v>165</v>
      </c>
    </row>
    <row r="63" spans="1:2" ht="14.25">
      <c r="A63" s="13"/>
      <c r="B63" s="14" t="s">
        <v>37</v>
      </c>
    </row>
    <row r="64" spans="1:5" ht="15">
      <c r="A64" s="15" t="s">
        <v>38</v>
      </c>
      <c r="B64" s="15" t="s">
        <v>39</v>
      </c>
      <c r="C64" s="15" t="s">
        <v>40</v>
      </c>
      <c r="D64" s="15" t="s">
        <v>41</v>
      </c>
      <c r="E64" s="15" t="s">
        <v>42</v>
      </c>
    </row>
    <row r="65" spans="1:5" ht="12.75">
      <c r="A65" s="12" t="s">
        <v>22</v>
      </c>
      <c r="B65" s="4" t="s">
        <v>43</v>
      </c>
      <c r="C65" s="4" t="s">
        <v>44</v>
      </c>
      <c r="D65" s="4" t="s">
        <v>28</v>
      </c>
      <c r="E65" s="16" t="s">
        <v>45</v>
      </c>
    </row>
    <row r="66" spans="1:5" ht="12.75">
      <c r="A66" s="12" t="s">
        <v>131</v>
      </c>
      <c r="B66" s="4" t="s">
        <v>166</v>
      </c>
      <c r="C66" s="4" t="s">
        <v>162</v>
      </c>
      <c r="D66" s="4" t="s">
        <v>130</v>
      </c>
      <c r="E66" s="16" t="s">
        <v>167</v>
      </c>
    </row>
    <row r="67" spans="1:5" ht="12.75">
      <c r="A67" s="12" t="s">
        <v>119</v>
      </c>
      <c r="B67" s="4" t="s">
        <v>166</v>
      </c>
      <c r="C67" s="4" t="s">
        <v>47</v>
      </c>
      <c r="D67" s="4" t="s">
        <v>56</v>
      </c>
      <c r="E67" s="16" t="s">
        <v>168</v>
      </c>
    </row>
  </sheetData>
  <sheetProtection/>
  <mergeCells count="18">
    <mergeCell ref="M3:M4"/>
    <mergeCell ref="A5:L5"/>
    <mergeCell ref="A9:L9"/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A15:L15"/>
    <mergeCell ref="A23:L23"/>
    <mergeCell ref="A27:L27"/>
    <mergeCell ref="A30:L30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9.00390625" style="4" bestFit="1" customWidth="1"/>
    <col min="14" max="16384" width="9.125" style="3" customWidth="1"/>
  </cols>
  <sheetData>
    <row r="1" spans="1:13" s="2" customFormat="1" ht="28.5" customHeight="1">
      <c r="A1" s="38" t="s">
        <v>320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1.5" customHeight="1" thickBo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0</v>
      </c>
      <c r="B3" s="46" t="s">
        <v>5</v>
      </c>
      <c r="C3" s="46" t="s">
        <v>6</v>
      </c>
      <c r="D3" s="32" t="s">
        <v>8</v>
      </c>
      <c r="E3" s="32" t="s">
        <v>3</v>
      </c>
      <c r="F3" s="32" t="s">
        <v>7</v>
      </c>
      <c r="G3" s="32" t="s">
        <v>9</v>
      </c>
      <c r="H3" s="32"/>
      <c r="I3" s="32"/>
      <c r="J3" s="32"/>
      <c r="K3" s="32" t="s">
        <v>49</v>
      </c>
      <c r="L3" s="32" t="s">
        <v>2</v>
      </c>
      <c r="M3" s="34" t="s">
        <v>1</v>
      </c>
    </row>
    <row r="4" spans="1:13" s="1" customFormat="1" ht="21" customHeight="1" thickBot="1">
      <c r="A4" s="45"/>
      <c r="B4" s="33"/>
      <c r="C4" s="33"/>
      <c r="D4" s="33"/>
      <c r="E4" s="33"/>
      <c r="F4" s="33"/>
      <c r="G4" s="5">
        <v>1</v>
      </c>
      <c r="H4" s="5">
        <v>2</v>
      </c>
      <c r="I4" s="5">
        <v>3</v>
      </c>
      <c r="J4" s="5" t="s">
        <v>4</v>
      </c>
      <c r="K4" s="33"/>
      <c r="L4" s="33"/>
      <c r="M4" s="35"/>
    </row>
    <row r="5" spans="1:12" ht="15">
      <c r="A5" s="36" t="s">
        <v>50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3" ht="12.75">
      <c r="A6" s="6" t="s">
        <v>52</v>
      </c>
      <c r="B6" s="6" t="s">
        <v>53</v>
      </c>
      <c r="C6" s="6" t="s">
        <v>54</v>
      </c>
      <c r="D6" s="6" t="str">
        <f>"0,5395"</f>
        <v>0,5395</v>
      </c>
      <c r="E6" s="6" t="s">
        <v>15</v>
      </c>
      <c r="F6" s="6" t="s">
        <v>16</v>
      </c>
      <c r="G6" s="8" t="s">
        <v>19</v>
      </c>
      <c r="H6" s="8" t="s">
        <v>55</v>
      </c>
      <c r="I6" s="7" t="s">
        <v>56</v>
      </c>
      <c r="J6" s="7"/>
      <c r="K6" s="6" t="str">
        <f>"125,0"</f>
        <v>125,0</v>
      </c>
      <c r="L6" s="8" t="str">
        <f>"93,0637"</f>
        <v>93,0637</v>
      </c>
      <c r="M6" s="6" t="s">
        <v>57</v>
      </c>
    </row>
    <row r="8" ht="15">
      <c r="E8" s="9" t="s">
        <v>30</v>
      </c>
    </row>
    <row r="9" ht="15">
      <c r="E9" s="9" t="s">
        <v>31</v>
      </c>
    </row>
    <row r="10" ht="15">
      <c r="E10" s="9" t="s">
        <v>32</v>
      </c>
    </row>
    <row r="11" ht="15">
      <c r="E11" s="9" t="s">
        <v>33</v>
      </c>
    </row>
    <row r="12" ht="15">
      <c r="E12" s="9" t="s">
        <v>33</v>
      </c>
    </row>
    <row r="13" ht="15">
      <c r="E13" s="9" t="s">
        <v>34</v>
      </c>
    </row>
    <row r="14" ht="15">
      <c r="E14" s="9"/>
    </row>
    <row r="16" spans="1:2" ht="18">
      <c r="A16" s="10" t="s">
        <v>35</v>
      </c>
      <c r="B16" s="10"/>
    </row>
    <row r="17" spans="1:2" ht="15">
      <c r="A17" s="11" t="s">
        <v>36</v>
      </c>
      <c r="B17" s="11"/>
    </row>
    <row r="18" spans="1:2" ht="14.25">
      <c r="A18" s="13"/>
      <c r="B18" s="14" t="s">
        <v>37</v>
      </c>
    </row>
    <row r="19" spans="1:5" ht="15">
      <c r="A19" s="15" t="s">
        <v>38</v>
      </c>
      <c r="B19" s="15" t="s">
        <v>39</v>
      </c>
      <c r="C19" s="15" t="s">
        <v>40</v>
      </c>
      <c r="D19" s="15" t="s">
        <v>41</v>
      </c>
      <c r="E19" s="15" t="s">
        <v>42</v>
      </c>
    </row>
    <row r="20" spans="1:5" ht="12.75">
      <c r="A20" s="12" t="s">
        <v>51</v>
      </c>
      <c r="B20" s="4" t="s">
        <v>58</v>
      </c>
      <c r="C20" s="4" t="s">
        <v>59</v>
      </c>
      <c r="D20" s="4" t="s">
        <v>55</v>
      </c>
      <c r="E20" s="16" t="s">
        <v>60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2015-07-16T19:10:53Z</cp:lastPrinted>
  <dcterms:created xsi:type="dcterms:W3CDTF">2002-06-16T13:36:44Z</dcterms:created>
  <dcterms:modified xsi:type="dcterms:W3CDTF">2019-08-17T19:03:38Z</dcterms:modified>
  <cp:category/>
  <cp:version/>
  <cp:contentType/>
  <cp:contentStatus/>
</cp:coreProperties>
</file>