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3" activeTab="7"/>
  </bookViews>
  <sheets>
    <sheet name="Люб. тяга софт экип." sheetId="1" r:id="rId1"/>
    <sheet name="Люб. тяга б.э." sheetId="2" r:id="rId2"/>
    <sheet name="ПРО тяга б.э." sheetId="3" r:id="rId3"/>
    <sheet name="Люб. жим софт экип." sheetId="4" r:id="rId4"/>
    <sheet name="ПРО жим софт экип." sheetId="5" r:id="rId5"/>
    <sheet name="Люб. Военный жим" sheetId="6" r:id="rId6"/>
    <sheet name="ПРО жим 1.слой" sheetId="7" r:id="rId7"/>
    <sheet name="Люб. жим б.э." sheetId="8" r:id="rId8"/>
    <sheet name="ПРО жим б.э." sheetId="9" r:id="rId9"/>
    <sheet name="СОВ жим" sheetId="10" r:id="rId10"/>
    <sheet name="ПОдъем штанги на бицепс" sheetId="11" r:id="rId11"/>
    <sheet name="Народный жим. Любители." sheetId="12" r:id="rId12"/>
    <sheet name="Русский жим 55 кг. Любители." sheetId="13" r:id="rId13"/>
  </sheets>
  <definedNames/>
  <calcPr fullCalcOnLoad="1" refMode="R1C1"/>
</workbook>
</file>

<file path=xl/sharedStrings.xml><?xml version="1.0" encoding="utf-8"?>
<sst xmlns="http://schemas.openxmlformats.org/spreadsheetml/2006/main" count="2004" uniqueCount="657">
  <si>
    <t>ФИО</t>
  </si>
  <si>
    <t>Жим</t>
  </si>
  <si>
    <t>Тяга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</si>
  <si>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</si>
  <si>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</si>
  <si>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</si>
  <si>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</si>
  <si>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</si>
  <si>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</si>
  <si>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</si>
  <si>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Shv/Mel</t>
  </si>
  <si>
    <t>ВЕСОВАЯ КАТЕГОРИЯ   56</t>
  </si>
  <si>
    <t>Башмина Анжелика</t>
  </si>
  <si>
    <t>1. Башмина Анжелика</t>
  </si>
  <si>
    <t>Юниорки 20 - 23 (15.07.1997)/20</t>
  </si>
  <si>
    <t>55,40</t>
  </si>
  <si>
    <t xml:space="preserve">ДЮСШ №4 </t>
  </si>
  <si>
    <t xml:space="preserve">Белгород/Белгородская область </t>
  </si>
  <si>
    <t>55,0</t>
  </si>
  <si>
    <t>57,5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</si>
  <si>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</si>
  <si>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</si>
  <si>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</si>
  <si>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</si>
  <si>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</si>
  <si>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</si>
  <si>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</si>
  <si>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</si>
  <si>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Юниорки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</si>
  <si>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</si>
  <si>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</si>
  <si>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</si>
  <si>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</si>
  <si>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</si>
  <si>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</si>
  <si>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56,0</t>
  </si>
  <si>
    <t>54,4929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</si>
  <si>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</si>
  <si>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</si>
  <si>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</si>
  <si>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</si>
  <si>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12(12) </t>
  </si>
  <si>
    <t xml:space="preserve">Башмина Анжелика </t>
  </si>
  <si>
    <t>Результат</t>
  </si>
  <si>
    <t>ВЕСОВАЯ КАТЕГОРИЯ   82.5</t>
  </si>
  <si>
    <t>Кильдюшев Андрей</t>
  </si>
  <si>
    <t>1. Кильдюшев Андрей</t>
  </si>
  <si>
    <t>Открытая (04.08.1988)/29</t>
  </si>
  <si>
    <t>79,35</t>
  </si>
  <si>
    <t xml:space="preserve">ФОК Олимпийский </t>
  </si>
  <si>
    <t xml:space="preserve">Строитель/Белгородская область </t>
  </si>
  <si>
    <t>160,0</t>
  </si>
  <si>
    <t>170,0</t>
  </si>
  <si>
    <t>180,0</t>
  </si>
  <si>
    <t>ВЕСОВАЯ КАТЕГОРИЯ   90</t>
  </si>
  <si>
    <t>Тишин Павел</t>
  </si>
  <si>
    <t>1. Тишин Павел</t>
  </si>
  <si>
    <t>Открытая (23.05.1987)/31</t>
  </si>
  <si>
    <t>88,00</t>
  </si>
  <si>
    <t xml:space="preserve">Лично </t>
  </si>
  <si>
    <t>90,0</t>
  </si>
  <si>
    <t>100,0</t>
  </si>
  <si>
    <t>105,0</t>
  </si>
  <si>
    <t>ВЕСОВАЯ КАТЕГОРИЯ   110</t>
  </si>
  <si>
    <t>Рыжков Анатолий</t>
  </si>
  <si>
    <t>1. Рыжков Анатолий</t>
  </si>
  <si>
    <t>Открытая (20.06.1984)/34</t>
  </si>
  <si>
    <t>108,70</t>
  </si>
  <si>
    <t xml:space="preserve">Курск/Курская область </t>
  </si>
  <si>
    <t>200,0o</t>
  </si>
  <si>
    <t>210,0</t>
  </si>
  <si>
    <t>215,0</t>
  </si>
  <si>
    <t xml:space="preserve">Мужчины </t>
  </si>
  <si>
    <t xml:space="preserve">Открытая </t>
  </si>
  <si>
    <t>82,5</t>
  </si>
  <si>
    <t>114,6060</t>
  </si>
  <si>
    <t>110,0</t>
  </si>
  <si>
    <t>200,0</t>
  </si>
  <si>
    <t>107,6200</t>
  </si>
  <si>
    <t>62,3175</t>
  </si>
  <si>
    <t xml:space="preserve">24(12+12) </t>
  </si>
  <si>
    <t xml:space="preserve">Тишин Павел, Рыжков Анатолий </t>
  </si>
  <si>
    <t xml:space="preserve">Кильдюшев Андрей </t>
  </si>
  <si>
    <t>Сечкина Дарья</t>
  </si>
  <si>
    <t>1. Сечкина Дарья</t>
  </si>
  <si>
    <t>Девушки 16 - 17 (11.02.2002)/16</t>
  </si>
  <si>
    <t>56,00</t>
  </si>
  <si>
    <t>32,5</t>
  </si>
  <si>
    <t>35,0</t>
  </si>
  <si>
    <t>37,5</t>
  </si>
  <si>
    <t>ВЕСОВАЯ КАТЕГОРИЯ   60</t>
  </si>
  <si>
    <t>Комарь Екатерина</t>
  </si>
  <si>
    <t>1. Комарь Екатерина</t>
  </si>
  <si>
    <t>Юниорки 20 - 23 (03.08.1996)/21</t>
  </si>
  <si>
    <t>59,00</t>
  </si>
  <si>
    <t>57,5o</t>
  </si>
  <si>
    <t>60,0o</t>
  </si>
  <si>
    <t>Бондарь Оксана</t>
  </si>
  <si>
    <t>1. Бондарь Оксана</t>
  </si>
  <si>
    <t>Открытая (24.06.1982)/36</t>
  </si>
  <si>
    <t>57,60</t>
  </si>
  <si>
    <t xml:space="preserve">Олимп </t>
  </si>
  <si>
    <t>40,0</t>
  </si>
  <si>
    <t>45,0</t>
  </si>
  <si>
    <t>ВЕСОВАЯ КАТЕГОРИЯ   75</t>
  </si>
  <si>
    <t>Крапивенцева Яна</t>
  </si>
  <si>
    <t>1. Крапивенцева Яна</t>
  </si>
  <si>
    <t>Девушки 16 - 17 (04.02.2001)/17</t>
  </si>
  <si>
    <t>71,00</t>
  </si>
  <si>
    <t xml:space="preserve">Титан </t>
  </si>
  <si>
    <t xml:space="preserve">Новый Оскол/Белгородская область </t>
  </si>
  <si>
    <t>47,5</t>
  </si>
  <si>
    <t>ВЕСОВАЯ КАТЕГОРИЯ   48</t>
  </si>
  <si>
    <t>Орлов Александр</t>
  </si>
  <si>
    <t>1. Орлов Александр</t>
  </si>
  <si>
    <t>Юноши 14 - 15 (18.09.2004)/13</t>
  </si>
  <si>
    <t>46,95</t>
  </si>
  <si>
    <t>30,0</t>
  </si>
  <si>
    <t>ВЕСОВАЯ КАТЕГОРИЯ   52</t>
  </si>
  <si>
    <t>Крапивкин Роман</t>
  </si>
  <si>
    <t>1. Крапивкин Роман</t>
  </si>
  <si>
    <t>Юниоры 20 - 23 (08.06.1998)/20</t>
  </si>
  <si>
    <t>51,70</t>
  </si>
  <si>
    <t xml:space="preserve">Старый Оскол/Белгородская область </t>
  </si>
  <si>
    <t>70,0o</t>
  </si>
  <si>
    <t>80,0o</t>
  </si>
  <si>
    <t>ВЕСОВАЯ КАТЕГОРИЯ   67.5</t>
  </si>
  <si>
    <t>Кравцов Александр</t>
  </si>
  <si>
    <t>1. Кравцов Александр</t>
  </si>
  <si>
    <t>Открытая (03.03.1989)/29</t>
  </si>
  <si>
    <t>66,90</t>
  </si>
  <si>
    <t>87,5</t>
  </si>
  <si>
    <t>95,0</t>
  </si>
  <si>
    <t>Бугаев Артем</t>
  </si>
  <si>
    <t>1. Бугаев Артем</t>
  </si>
  <si>
    <t>Юноши 18 - 19 (26.01.2000)/18</t>
  </si>
  <si>
    <t>73,80</t>
  </si>
  <si>
    <t>115,0</t>
  </si>
  <si>
    <t>120,0</t>
  </si>
  <si>
    <t>Шульгин Виталий</t>
  </si>
  <si>
    <t>1. Шульгин Виталий</t>
  </si>
  <si>
    <t>Юниоры 20 - 23 (22.09.1997)/20</t>
  </si>
  <si>
    <t>74,85</t>
  </si>
  <si>
    <t>125,0</t>
  </si>
  <si>
    <t>Жданов Никита</t>
  </si>
  <si>
    <t>2. Жданов Никита</t>
  </si>
  <si>
    <t>Юниоры 20 - 23 (07.04.1998)/20</t>
  </si>
  <si>
    <t>73,70</t>
  </si>
  <si>
    <t>Простаков Владимир</t>
  </si>
  <si>
    <t>1. Простаков Владимир</t>
  </si>
  <si>
    <t>Открытая (24.05.1984)/34</t>
  </si>
  <si>
    <t>74,50</t>
  </si>
  <si>
    <t xml:space="preserve">Чернянка/Белгородская область </t>
  </si>
  <si>
    <t>127,5o</t>
  </si>
  <si>
    <t>137,5o</t>
  </si>
  <si>
    <t>147,5o</t>
  </si>
  <si>
    <t>Банников Сергей</t>
  </si>
  <si>
    <t>2. Банников Сергей</t>
  </si>
  <si>
    <t>Открытая (19.12.1988)/29</t>
  </si>
  <si>
    <t>72,10</t>
  </si>
  <si>
    <t>130,0</t>
  </si>
  <si>
    <t>Примак Александр</t>
  </si>
  <si>
    <t>1. Примак Александр</t>
  </si>
  <si>
    <t>Открытая (18.04.1987)/31</t>
  </si>
  <si>
    <t>81,70</t>
  </si>
  <si>
    <t>145,0o</t>
  </si>
  <si>
    <t>150,0o</t>
  </si>
  <si>
    <t>157,5o</t>
  </si>
  <si>
    <t>Олейник Иван</t>
  </si>
  <si>
    <t>2. Олейник Иван</t>
  </si>
  <si>
    <t>Открытая (10.12.1993)/24</t>
  </si>
  <si>
    <t>80,80</t>
  </si>
  <si>
    <t xml:space="preserve">AlexTeam </t>
  </si>
  <si>
    <t>147,5</t>
  </si>
  <si>
    <t>150,0</t>
  </si>
  <si>
    <t>Пузанок Павел</t>
  </si>
  <si>
    <t>3. Пузанок Павел</t>
  </si>
  <si>
    <t>Открытая (09.07.1985)/32</t>
  </si>
  <si>
    <t>78,35</t>
  </si>
  <si>
    <t>135,0</t>
  </si>
  <si>
    <t>137,5</t>
  </si>
  <si>
    <t>Образцов Андрей</t>
  </si>
  <si>
    <t>1. Образцов Андрей</t>
  </si>
  <si>
    <t>Юниоры 20 - 23 (26.01.1995)/23</t>
  </si>
  <si>
    <t>83,65</t>
  </si>
  <si>
    <t>Степура Евгений</t>
  </si>
  <si>
    <t>1. Степура Евгений</t>
  </si>
  <si>
    <t>Открытая (22.07.1983)/34</t>
  </si>
  <si>
    <t>87,40</t>
  </si>
  <si>
    <t>155,0o</t>
  </si>
  <si>
    <t>Бельтюков Евгений</t>
  </si>
  <si>
    <t>2. Бельтюков Евгений</t>
  </si>
  <si>
    <t>Открытая (30.07.1976)/41</t>
  </si>
  <si>
    <t>88,75</t>
  </si>
  <si>
    <t>155,0</t>
  </si>
  <si>
    <t>Большаков Илья</t>
  </si>
  <si>
    <t>3. Большаков Илья</t>
  </si>
  <si>
    <t>Открытая (31.03.1987)/31</t>
  </si>
  <si>
    <t>88,35</t>
  </si>
  <si>
    <t xml:space="preserve">Воронеж/Воронежская область </t>
  </si>
  <si>
    <t>140,0</t>
  </si>
  <si>
    <t>145,0</t>
  </si>
  <si>
    <t>Акулов Владимир</t>
  </si>
  <si>
    <t>4. Акулов Владимир</t>
  </si>
  <si>
    <t>Открытая (22.07.1992)/25</t>
  </si>
  <si>
    <t>89,10</t>
  </si>
  <si>
    <t>Фирсов Андрей</t>
  </si>
  <si>
    <t>5. Фирсов Андрей</t>
  </si>
  <si>
    <t>Открытая (06.08.1985)/32</t>
  </si>
  <si>
    <t>89,00</t>
  </si>
  <si>
    <t>117,5</t>
  </si>
  <si>
    <t>1. Бельтюков Евгений</t>
  </si>
  <si>
    <t>Мастера 40 - 44 (30.07.1976)/41</t>
  </si>
  <si>
    <t>Шульгин Сергей</t>
  </si>
  <si>
    <t>2. Шульгин Сергей</t>
  </si>
  <si>
    <t>Мастера 40 - 44 (20.10.1975)/42</t>
  </si>
  <si>
    <t>89,90</t>
  </si>
  <si>
    <t>92,5</t>
  </si>
  <si>
    <t>107,5</t>
  </si>
  <si>
    <t>Козка Павел</t>
  </si>
  <si>
    <t>1. Козка Павел</t>
  </si>
  <si>
    <t>Мастера 45 - 49 (21.06.1972)/46</t>
  </si>
  <si>
    <t>87,70</t>
  </si>
  <si>
    <t>97,5</t>
  </si>
  <si>
    <t>Мамонов Юрий</t>
  </si>
  <si>
    <t>1. Мамонов Юрий</t>
  </si>
  <si>
    <t>Мастера 50 - 54 (07.04.1966)/52</t>
  </si>
  <si>
    <t>85,00</t>
  </si>
  <si>
    <t>102,5</t>
  </si>
  <si>
    <t>115,0o</t>
  </si>
  <si>
    <t>ВЕСОВАЯ КАТЕГОРИЯ   100</t>
  </si>
  <si>
    <t>Гурный Никита</t>
  </si>
  <si>
    <t>1. Гурный Никита</t>
  </si>
  <si>
    <t>Юноши 16 - 17 (16.05.2001)/17</t>
  </si>
  <si>
    <t>98,40</t>
  </si>
  <si>
    <t>Грицков Евгений</t>
  </si>
  <si>
    <t>1. Грицков Евгений</t>
  </si>
  <si>
    <t>Открытая (28.06.1984)/34</t>
  </si>
  <si>
    <t>93,90</t>
  </si>
  <si>
    <t>Морозов Юрий</t>
  </si>
  <si>
    <t>2. Морозов Юрий</t>
  </si>
  <si>
    <t>Открытая (02.09.1982)/35</t>
  </si>
  <si>
    <t>97,80</t>
  </si>
  <si>
    <t>162,5</t>
  </si>
  <si>
    <t>Рублев Александр</t>
  </si>
  <si>
    <t>3. Рублев Александр</t>
  </si>
  <si>
    <t>Открытая (13.09.1989)/28</t>
  </si>
  <si>
    <t>96,70</t>
  </si>
  <si>
    <t>-. Мешковой Александр</t>
  </si>
  <si>
    <t>Открытая (28.12.1987)/30</t>
  </si>
  <si>
    <t>96,00</t>
  </si>
  <si>
    <t>165,0</t>
  </si>
  <si>
    <t>Карпунин Александр</t>
  </si>
  <si>
    <t>1. Карпунин Александр</t>
  </si>
  <si>
    <t>Мастера 40 - 44 (21.10.1974)/43</t>
  </si>
  <si>
    <t>97,00</t>
  </si>
  <si>
    <t xml:space="preserve">Девушки </t>
  </si>
  <si>
    <t xml:space="preserve">Юноши 16 - 17 </t>
  </si>
  <si>
    <t>38,6630</t>
  </si>
  <si>
    <t>75,0</t>
  </si>
  <si>
    <t>38,5186</t>
  </si>
  <si>
    <t>60,0</t>
  </si>
  <si>
    <t>53,4368</t>
  </si>
  <si>
    <t>35,6340</t>
  </si>
  <si>
    <t xml:space="preserve">Юноши </t>
  </si>
  <si>
    <t xml:space="preserve">Юноши 18 - 19 </t>
  </si>
  <si>
    <t>85,6056</t>
  </si>
  <si>
    <t>75,3435</t>
  </si>
  <si>
    <t xml:space="preserve">Юноши 14 - 15 </t>
  </si>
  <si>
    <t>48,0</t>
  </si>
  <si>
    <t>59,5345</t>
  </si>
  <si>
    <t xml:space="preserve">Юниоры </t>
  </si>
  <si>
    <t>85,6896</t>
  </si>
  <si>
    <t>82,8157</t>
  </si>
  <si>
    <t>52,0</t>
  </si>
  <si>
    <t>80,0</t>
  </si>
  <si>
    <t>78,9392</t>
  </si>
  <si>
    <t>76,3302</t>
  </si>
  <si>
    <t>98,5300</t>
  </si>
  <si>
    <t>157,5</t>
  </si>
  <si>
    <t>98,2012</t>
  </si>
  <si>
    <t>92,6890</t>
  </si>
  <si>
    <t>92,3800</t>
  </si>
  <si>
    <t>89,1670</t>
  </si>
  <si>
    <t>88,5670</t>
  </si>
  <si>
    <t>88,5450</t>
  </si>
  <si>
    <t>86,7645</t>
  </si>
  <si>
    <t>85,8400</t>
  </si>
  <si>
    <t>83,9550</t>
  </si>
  <si>
    <t>79,5015</t>
  </si>
  <si>
    <t>78,7780</t>
  </si>
  <si>
    <t>73,6625</t>
  </si>
  <si>
    <t>67,5</t>
  </si>
  <si>
    <t>73,1700</t>
  </si>
  <si>
    <t xml:space="preserve">Мастера </t>
  </si>
  <si>
    <t xml:space="preserve">Мастера 40 - 44 </t>
  </si>
  <si>
    <t>88,8106</t>
  </si>
  <si>
    <t xml:space="preserve">Мастера 50 - 54 </t>
  </si>
  <si>
    <t>84,3803</t>
  </si>
  <si>
    <t>82,9421</t>
  </si>
  <si>
    <t>65,0068</t>
  </si>
  <si>
    <t xml:space="preserve">Мастера 45 - 49 </t>
  </si>
  <si>
    <t>60,3948</t>
  </si>
  <si>
    <t xml:space="preserve">104(5+3+1+12+12+3+12+5+12+12+3+12+12) </t>
  </si>
  <si>
    <t xml:space="preserve">Морозов Юрий, Пузанок Павел, Фирсов Андрей, Комарь Екатерина, Мамонов Юрий, Большаков Илья, Примак Александр, Жданов Никита, Грицков Евгений, Степура Евгений, Рублев Александр, Крапивкин Роман, Простаков Владимир </t>
  </si>
  <si>
    <t xml:space="preserve">65(12+12+12+12+5+12) </t>
  </si>
  <si>
    <t xml:space="preserve">Бугаев Артем, Козка Павел, Шульгин Виталий, Крапивенцева Яна, Шульгин Сергей, Образцов Андрей </t>
  </si>
  <si>
    <t xml:space="preserve">46(5+12+12+5+12) </t>
  </si>
  <si>
    <t xml:space="preserve">Банников Сергей, Орлов Александр, Карпунин Александр, Бельтюков Евгений, Бельтюков Евгений </t>
  </si>
  <si>
    <t xml:space="preserve">26(12+2+12) </t>
  </si>
  <si>
    <t xml:space="preserve">Бондарь Оксана, Акулов Владимир, Кравцов Александр </t>
  </si>
  <si>
    <t xml:space="preserve">Сечкина Дарья, Гурный Никита </t>
  </si>
  <si>
    <t xml:space="preserve">5(5) </t>
  </si>
  <si>
    <t xml:space="preserve">Олейник Иван </t>
  </si>
  <si>
    <t>Гостева Валентина</t>
  </si>
  <si>
    <t>1. Гостева Валентина</t>
  </si>
  <si>
    <t>Мастера 60 - 64 (07.08.1955)/62</t>
  </si>
  <si>
    <t>55,00</t>
  </si>
  <si>
    <t>85,0o</t>
  </si>
  <si>
    <t xml:space="preserve">Мастера 60 - 64 </t>
  </si>
  <si>
    <t>85,0</t>
  </si>
  <si>
    <t>138,0764</t>
  </si>
  <si>
    <t xml:space="preserve">Гостева Валентина </t>
  </si>
  <si>
    <t>Шишкин Владислав</t>
  </si>
  <si>
    <t>1. Шишкин Владислав</t>
  </si>
  <si>
    <t>Юниоры 20 - 23 (11.07.1997)/20</t>
  </si>
  <si>
    <t>65,50</t>
  </si>
  <si>
    <t xml:space="preserve">Шебекино/Белгородская область </t>
  </si>
  <si>
    <t>65,0</t>
  </si>
  <si>
    <t>72,5</t>
  </si>
  <si>
    <t>112,5</t>
  </si>
  <si>
    <t>127,5</t>
  </si>
  <si>
    <t>Тарской Александр</t>
  </si>
  <si>
    <t>1. Тарской Александр</t>
  </si>
  <si>
    <t>Открытая (19.12.1980)/37</t>
  </si>
  <si>
    <t>89,50</t>
  </si>
  <si>
    <t>Лазарев Виталий</t>
  </si>
  <si>
    <t>1. Лазарев Виталий</t>
  </si>
  <si>
    <t>Открытая (25.08.1988)/29</t>
  </si>
  <si>
    <t>108,80</t>
  </si>
  <si>
    <t>82,0387</t>
  </si>
  <si>
    <t>78,2149</t>
  </si>
  <si>
    <t>55,7075</t>
  </si>
  <si>
    <t>83,3900</t>
  </si>
  <si>
    <t>64,6030</t>
  </si>
  <si>
    <t xml:space="preserve">48(12+12+12+12) </t>
  </si>
  <si>
    <t xml:space="preserve">Бугаев Артем, Тарской Александр, Образцов Андрей, Шишкин Владислав </t>
  </si>
  <si>
    <t xml:space="preserve">Лазарев Виталий </t>
  </si>
  <si>
    <t>-. Мельников Алексей</t>
  </si>
  <si>
    <t>Открытая (22.10.1987)/30</t>
  </si>
  <si>
    <t>99,90</t>
  </si>
  <si>
    <t xml:space="preserve">Москва </t>
  </si>
  <si>
    <t>340,0</t>
  </si>
  <si>
    <t>Долгополова Юлия</t>
  </si>
  <si>
    <t>1. Долгополова Юлия</t>
  </si>
  <si>
    <t>Открытая (19.01.1988)/30</t>
  </si>
  <si>
    <t>70,0</t>
  </si>
  <si>
    <t>Симкин Александр</t>
  </si>
  <si>
    <t>1. Симкин Александр</t>
  </si>
  <si>
    <t>Юниоры 20 - 23 (13.12.1995)/22</t>
  </si>
  <si>
    <t>75,00</t>
  </si>
  <si>
    <t xml:space="preserve">Курская область </t>
  </si>
  <si>
    <t>187,5</t>
  </si>
  <si>
    <t>Карпачев Андрей</t>
  </si>
  <si>
    <t>1. Карпачев Андрей</t>
  </si>
  <si>
    <t>Открытая (26.02.1986)/32</t>
  </si>
  <si>
    <t>88,10</t>
  </si>
  <si>
    <t>220,0</t>
  </si>
  <si>
    <t>225,0</t>
  </si>
  <si>
    <t>Калакуцкий Руслан</t>
  </si>
  <si>
    <t>1. Калакуцкий Руслан</t>
  </si>
  <si>
    <t>Открытая (22.04.1979)/39</t>
  </si>
  <si>
    <t>98,30</t>
  </si>
  <si>
    <t>232,5</t>
  </si>
  <si>
    <t>237,5</t>
  </si>
  <si>
    <t>Анищенко Вадим</t>
  </si>
  <si>
    <t>1. Анищенко Вадим</t>
  </si>
  <si>
    <t>Мастера 45 - 49 (29.03.1971)/47</t>
  </si>
  <si>
    <t>97,70</t>
  </si>
  <si>
    <t>212,5</t>
  </si>
  <si>
    <t>Карпачев Михаил</t>
  </si>
  <si>
    <t>1. Карпачев Михаил</t>
  </si>
  <si>
    <t>Мастера 55 - 59 (11.11.1959)/58</t>
  </si>
  <si>
    <t>99,00</t>
  </si>
  <si>
    <t>167,5</t>
  </si>
  <si>
    <t>ВЕСОВАЯ КАТЕГОРИЯ   125</t>
  </si>
  <si>
    <t>Виноходов Сергей</t>
  </si>
  <si>
    <t>1. Виноходов Сергей</t>
  </si>
  <si>
    <t>Открытая (17.09.1982)/35</t>
  </si>
  <si>
    <t>123,00</t>
  </si>
  <si>
    <t>227,5</t>
  </si>
  <si>
    <t>61,1205</t>
  </si>
  <si>
    <t>120,8061</t>
  </si>
  <si>
    <t>133,4250</t>
  </si>
  <si>
    <t>132,5963</t>
  </si>
  <si>
    <t>121,7602</t>
  </si>
  <si>
    <t xml:space="preserve">Мастера 55 - 59 </t>
  </si>
  <si>
    <t>143,0831</t>
  </si>
  <si>
    <t>129,9248</t>
  </si>
  <si>
    <t xml:space="preserve">60(12+12+12+12+12) </t>
  </si>
  <si>
    <t xml:space="preserve">Виноходов Сергей, Карпачев Михаил, Карпачев Андрей, Калакуцкий Руслан, Симкин Александр </t>
  </si>
  <si>
    <t xml:space="preserve">Долгополова Юлия </t>
  </si>
  <si>
    <t xml:space="preserve">Анищенко Вадим </t>
  </si>
  <si>
    <t>180,0o</t>
  </si>
  <si>
    <t>185,0</t>
  </si>
  <si>
    <t>Молодых Дмитрий</t>
  </si>
  <si>
    <t>1. Молодых Дмитрий</t>
  </si>
  <si>
    <t>Мастера 40 - 44 (26.02.1977)/41</t>
  </si>
  <si>
    <t>94,75</t>
  </si>
  <si>
    <t>275,0o</t>
  </si>
  <si>
    <t>280,0o</t>
  </si>
  <si>
    <t>307,5</t>
  </si>
  <si>
    <t>106,8300</t>
  </si>
  <si>
    <t>280,0</t>
  </si>
  <si>
    <t>159,6997</t>
  </si>
  <si>
    <t xml:space="preserve">Тишин Павел, Молодых Дмитрий </t>
  </si>
  <si>
    <t>Клинцова Мария</t>
  </si>
  <si>
    <t>1. Клинцова Мария</t>
  </si>
  <si>
    <t>Открытая (31.01.1987)/31</t>
  </si>
  <si>
    <t>74,00</t>
  </si>
  <si>
    <t xml:space="preserve">Владивосток/Приморский край </t>
  </si>
  <si>
    <t>130,0o</t>
  </si>
  <si>
    <t>ВЕСОВАЯ КАТЕГОРИЯ   44</t>
  </si>
  <si>
    <t>Анищенко Артем</t>
  </si>
  <si>
    <t>1. Анищенко Артем</t>
  </si>
  <si>
    <t>Юноши 14 - 15 (27.11.2007)/10</t>
  </si>
  <si>
    <t>44,00</t>
  </si>
  <si>
    <t>Южанин Егор</t>
  </si>
  <si>
    <t>1. Южанин Егор</t>
  </si>
  <si>
    <t>Юноши 14 - 15 (18.02.2004)/14</t>
  </si>
  <si>
    <t>70,55</t>
  </si>
  <si>
    <t>120,0o</t>
  </si>
  <si>
    <t>Губарев Вячеслав</t>
  </si>
  <si>
    <t>1. Губарев Вячеслав</t>
  </si>
  <si>
    <t>Юноши 16 - 17 (07.08.2001)/16</t>
  </si>
  <si>
    <t>68,60</t>
  </si>
  <si>
    <t>1. Жданов Никита</t>
  </si>
  <si>
    <t>195,0</t>
  </si>
  <si>
    <t>205,0o</t>
  </si>
  <si>
    <t>215,0o</t>
  </si>
  <si>
    <t>220,0o</t>
  </si>
  <si>
    <t>Дудник Владимир</t>
  </si>
  <si>
    <t>1. Дудник Владимир</t>
  </si>
  <si>
    <t>Открытая (12.12.1982)/35</t>
  </si>
  <si>
    <t>88,20</t>
  </si>
  <si>
    <t>160,0o</t>
  </si>
  <si>
    <t>172,5</t>
  </si>
  <si>
    <t>-. Бельтюков Евгений</t>
  </si>
  <si>
    <t>205,0</t>
  </si>
  <si>
    <t>Гаркуша Игорь</t>
  </si>
  <si>
    <t>1. Гаркуша Игорь</t>
  </si>
  <si>
    <t>Открытая (26.06.1984)/34</t>
  </si>
  <si>
    <t>99,60</t>
  </si>
  <si>
    <t>235,0</t>
  </si>
  <si>
    <t>Малышко Андрей</t>
  </si>
  <si>
    <t>2. Малышко Андрей</t>
  </si>
  <si>
    <t>Мастера 40 - 44 (30.03.1978)/40</t>
  </si>
  <si>
    <t>94,80</t>
  </si>
  <si>
    <t>91,2283</t>
  </si>
  <si>
    <t>72,1708</t>
  </si>
  <si>
    <t>94,7635</t>
  </si>
  <si>
    <t>111,6822</t>
  </si>
  <si>
    <t>44,0</t>
  </si>
  <si>
    <t>100,3668</t>
  </si>
  <si>
    <t>99,2241</t>
  </si>
  <si>
    <t>92,9792</t>
  </si>
  <si>
    <t>142,2517</t>
  </si>
  <si>
    <t>146,9600</t>
  </si>
  <si>
    <t>122,1000</t>
  </si>
  <si>
    <t>94,8160</t>
  </si>
  <si>
    <t>125,8431</t>
  </si>
  <si>
    <t>119,3850</t>
  </si>
  <si>
    <t xml:space="preserve">89(12+5+12+12+12+12+12+12) </t>
  </si>
  <si>
    <t xml:space="preserve">Южанин Егор, Малышко Андрей, Клинцова Мария, Гаркуша Игорь, Дудник Владимир, Губарев Вячеслав, Жданов Никита, Простаков Владимир </t>
  </si>
  <si>
    <t xml:space="preserve">Орлов Александр, Карпунин Александр </t>
  </si>
  <si>
    <t xml:space="preserve">Сечкина Дарья, Анищенко Артем </t>
  </si>
  <si>
    <t xml:space="preserve">Крапивенцева Яна </t>
  </si>
  <si>
    <t>96,0465</t>
  </si>
  <si>
    <t>Шишкин Владислав Владимирович</t>
  </si>
  <si>
    <t>Юниоры 20 - 23</t>
  </si>
  <si>
    <t>65,5</t>
  </si>
  <si>
    <t>ВЕСОВАЯ КАТЕГОРИЯ   67,5</t>
  </si>
  <si>
    <t>Лично</t>
  </si>
  <si>
    <t>Подъем</t>
  </si>
  <si>
    <t>42,5</t>
  </si>
  <si>
    <t>52,5</t>
  </si>
  <si>
    <t>39.1650</t>
  </si>
  <si>
    <t>Шульгин Виталий Сергеевич</t>
  </si>
  <si>
    <t>Титан</t>
  </si>
  <si>
    <t>37.7142</t>
  </si>
  <si>
    <t>Чубарых Петр Иванович</t>
  </si>
  <si>
    <t>Открытая</t>
  </si>
  <si>
    <t>73,75</t>
  </si>
  <si>
    <t>62,5</t>
  </si>
  <si>
    <t>42.0625</t>
  </si>
  <si>
    <t>Кашкин Николай Александрович</t>
  </si>
  <si>
    <t>73,5</t>
  </si>
  <si>
    <t>35.4480</t>
  </si>
  <si>
    <t>Попов Александр Александрович</t>
  </si>
  <si>
    <t>59</t>
  </si>
  <si>
    <t>40</t>
  </si>
  <si>
    <t>45</t>
  </si>
  <si>
    <t>38.8737</t>
  </si>
  <si>
    <t>Гусакова Людмила Борисовна</t>
  </si>
  <si>
    <t>58,2</t>
  </si>
  <si>
    <t>15</t>
  </si>
  <si>
    <t>17,5</t>
  </si>
  <si>
    <t>20</t>
  </si>
  <si>
    <t>17.7020</t>
  </si>
  <si>
    <t>ВЕСОВАЯ КАТЕГОРИЯ   82,5</t>
  </si>
  <si>
    <t>Волкодавов Алексей Николаевич</t>
  </si>
  <si>
    <t>79,05</t>
  </si>
  <si>
    <t>50</t>
  </si>
  <si>
    <t>55</t>
  </si>
  <si>
    <t>31.940</t>
  </si>
  <si>
    <t>Аванесов Марлен Владимирович</t>
  </si>
  <si>
    <t>80</t>
  </si>
  <si>
    <t>60</t>
  </si>
  <si>
    <t>65</t>
  </si>
  <si>
    <t>44.8370</t>
  </si>
  <si>
    <t>Штанько Александр Алексеевич</t>
  </si>
  <si>
    <t>81,5</t>
  </si>
  <si>
    <t>37,4760</t>
  </si>
  <si>
    <t>Трофимов Дмитрий Владимирович</t>
  </si>
  <si>
    <t>29,65</t>
  </si>
  <si>
    <t>Большаков Илья Николаевич</t>
  </si>
  <si>
    <t>88,30</t>
  </si>
  <si>
    <t>38,4930</t>
  </si>
  <si>
    <t>Величко Владимир Евгеньевич</t>
  </si>
  <si>
    <t>89,40</t>
  </si>
  <si>
    <t>33,7927</t>
  </si>
  <si>
    <t>Тарской Александр Викторович</t>
  </si>
  <si>
    <t>89,5</t>
  </si>
  <si>
    <t>35,2380</t>
  </si>
  <si>
    <t>Мешковой Александр</t>
  </si>
  <si>
    <t>96</t>
  </si>
  <si>
    <t>70</t>
  </si>
  <si>
    <t>39,5360</t>
  </si>
  <si>
    <t>Литовченко Александр</t>
  </si>
  <si>
    <t>97</t>
  </si>
  <si>
    <t>39,3330</t>
  </si>
  <si>
    <t>Карпунин Александр Юрьевич</t>
  </si>
  <si>
    <t>Мастера 40-44</t>
  </si>
  <si>
    <t>ФОК Олимпийский</t>
  </si>
  <si>
    <t>36.5235</t>
  </si>
  <si>
    <t>89,9</t>
  </si>
  <si>
    <t>33.6778</t>
  </si>
  <si>
    <t>Шульгин Сергей Александрович</t>
  </si>
  <si>
    <t>Козка Павел Александрович</t>
  </si>
  <si>
    <t>Мастера 45-49</t>
  </si>
  <si>
    <t>87,7</t>
  </si>
  <si>
    <t>57,7</t>
  </si>
  <si>
    <t>31.2218</t>
  </si>
  <si>
    <t>Коробейников Д.Ю.</t>
  </si>
  <si>
    <t>Коробейникова О.В.</t>
  </si>
  <si>
    <t>Коробейников М.Ю.</t>
  </si>
  <si>
    <t>Лыков Н.А.</t>
  </si>
  <si>
    <t>Крузина А.А.</t>
  </si>
  <si>
    <t>Кузьменко Е.В.</t>
  </si>
  <si>
    <t>75</t>
  </si>
  <si>
    <t>100</t>
  </si>
  <si>
    <t xml:space="preserve">Попов Александр </t>
  </si>
  <si>
    <t xml:space="preserve">Чубарых Петр </t>
  </si>
  <si>
    <t xml:space="preserve">Большаков Илья </t>
  </si>
  <si>
    <t>90</t>
  </si>
  <si>
    <t>Штанько Александр</t>
  </si>
  <si>
    <t>Кашкин Николай</t>
  </si>
  <si>
    <t>Величко Владимир</t>
  </si>
  <si>
    <t>Волкодавов Алексей</t>
  </si>
  <si>
    <t>Чемпионат Белгородской области
СОВ жим лежа
Строитель/Белгородская область 30 июня 2018 г.</t>
  </si>
  <si>
    <t>Чемпионат Белгородской области
Одиночный подъем штанги на бицепс
Строитель/Белгородская область 30 июня 2018 г.</t>
  </si>
  <si>
    <t>Чемпионат Белгородской области
ПРО жим лежа без экипировки
Строитель/Белгородская область 30 июня 2018 г.</t>
  </si>
  <si>
    <t>Чемпионат Белгородской области
Любители жим лежа без экипировки
Строитель/Белгородская область 30 июня 2018 г.</t>
  </si>
  <si>
    <t>Чемпионат Белгородской области
ПРО жим лежа в однослойной экипировке
Строитель/Белгородская область 30 июня 2018 г.</t>
  </si>
  <si>
    <t>Чемпионат Белгородской области
Любители военный жим
Строитель/Белгородская область 30 июня 2018 г.</t>
  </si>
  <si>
    <t>Чемпионат Белгородской области
ПРО жим лежа в софт экипировке
Строитель/Белгородская область 30 июня 2018 г.</t>
  </si>
  <si>
    <t>Чемпионат Белгородской области
Любители жим лежа в софт экипировке
Строитель/Белгородская область 30 июня 2018 г.</t>
  </si>
  <si>
    <t>Чемпионат Белгородской области
ПРО становая тяга без экипировки
Строитель/Белгородская область 30 июня 2018 г.</t>
  </si>
  <si>
    <t>Чемпионат Белгородской области
Любители становая тяга без экипировки
Строитель/Белгородская область 30 июня 2018 г.</t>
  </si>
  <si>
    <t>Чемпионат Белгородской области
Любители становая тяга в софт экипировке
Строитель/Белгородская область 30 июня 2018 г.</t>
  </si>
  <si>
    <t>Чемпионат Белгородской области НЖ
Любители народный жим (1 вес)
Строитель, Белгородская область 30 июня 2018 г.</t>
  </si>
  <si>
    <t>НАП Н.Ж.</t>
  </si>
  <si>
    <t>Жим мн. повт.</t>
  </si>
  <si>
    <t>Тоннаж</t>
  </si>
  <si>
    <t>Вес</t>
  </si>
  <si>
    <t>Повторы</t>
  </si>
  <si>
    <t>23,0</t>
  </si>
  <si>
    <t>1. Мананников Александр</t>
  </si>
  <si>
    <t>Мастера 40 - 44 (18.06.1976)/42</t>
  </si>
  <si>
    <t>80,65</t>
  </si>
  <si>
    <t>1. Мешковой Александр</t>
  </si>
  <si>
    <t>22,0</t>
  </si>
  <si>
    <t>17,0</t>
  </si>
  <si>
    <t xml:space="preserve">НАП Н.Ж. </t>
  </si>
  <si>
    <t>1725,0</t>
  </si>
  <si>
    <t>1379,6550</t>
  </si>
  <si>
    <t>2250,0</t>
  </si>
  <si>
    <t>1774,3501</t>
  </si>
  <si>
    <t>2145,0</t>
  </si>
  <si>
    <t>1478,7630</t>
  </si>
  <si>
    <t>1700,0</t>
  </si>
  <si>
    <t>1150,3900</t>
  </si>
  <si>
    <t>Мананников Александр</t>
  </si>
  <si>
    <t>1897,5</t>
  </si>
  <si>
    <t>1468,0957</t>
  </si>
  <si>
    <t xml:space="preserve">Бугаев Артем, Шульгин Виталий </t>
  </si>
  <si>
    <t xml:space="preserve">Мешковой Александр </t>
  </si>
  <si>
    <t xml:space="preserve">Мананников Александр </t>
  </si>
  <si>
    <t xml:space="preserve">9(9) </t>
  </si>
  <si>
    <t xml:space="preserve">Морозов Юрий </t>
  </si>
  <si>
    <t>Чемпионат Белгородской области РЖ
Любители 55 кг.
Строитель, Белгородская область 30 июня 2018 г.</t>
  </si>
  <si>
    <t>ВЕСОВАЯ КАТЕГОРИЯ   All</t>
  </si>
  <si>
    <t>1. Величко Владимир</t>
  </si>
  <si>
    <t>Юноши 13 - 19 (01.04.2000)/18</t>
  </si>
  <si>
    <t>88,40</t>
  </si>
  <si>
    <t>112,0</t>
  </si>
  <si>
    <t>1. Махмутов Ахметжан</t>
  </si>
  <si>
    <t>Юниоры 20 - 23 (09.04.1997)/21</t>
  </si>
  <si>
    <t>42,0</t>
  </si>
  <si>
    <t>1. Одяков Алексей</t>
  </si>
  <si>
    <t>Открытая (30.10.1986)/31</t>
  </si>
  <si>
    <t>71,95</t>
  </si>
  <si>
    <t>2. Шорохов Сергей</t>
  </si>
  <si>
    <t>Открытая (26.05.1985)/33</t>
  </si>
  <si>
    <t>82,15</t>
  </si>
  <si>
    <t>53,0</t>
  </si>
  <si>
    <t>3. Тарской Александр</t>
  </si>
  <si>
    <t>4. Чубарых Петр</t>
  </si>
  <si>
    <t>Открытая (17.04.1980)/38</t>
  </si>
  <si>
    <t>49,0</t>
  </si>
  <si>
    <t>Мастера 40 - 49 (21.06.1972)/46</t>
  </si>
  <si>
    <t>38,0</t>
  </si>
  <si>
    <t xml:space="preserve">Юноши 13 - 19 </t>
  </si>
  <si>
    <t>All</t>
  </si>
  <si>
    <t>6160,0</t>
  </si>
  <si>
    <t>69,6832</t>
  </si>
  <si>
    <t>Махмутов Ахметжан</t>
  </si>
  <si>
    <t>2310,0</t>
  </si>
  <si>
    <t>32,5352</t>
  </si>
  <si>
    <t>Одяков Алексей</t>
  </si>
  <si>
    <t>3025,0</t>
  </si>
  <si>
    <t>42,0430</t>
  </si>
  <si>
    <t>Чубарых Петр</t>
  </si>
  <si>
    <t>2695,0</t>
  </si>
  <si>
    <t>36,5423</t>
  </si>
  <si>
    <t>Шорохов Сергей</t>
  </si>
  <si>
    <t>2915,0</t>
  </si>
  <si>
    <t>35,4838</t>
  </si>
  <si>
    <t>2860,0</t>
  </si>
  <si>
    <t>31,9553</t>
  </si>
  <si>
    <t xml:space="preserve">Мастера 40 - 49 </t>
  </si>
  <si>
    <t>2090,0</t>
  </si>
  <si>
    <t>23,8312</t>
  </si>
  <si>
    <t xml:space="preserve">39(7+12+12+8) </t>
  </si>
  <si>
    <t xml:space="preserve">Чубарых Петр, Козка Павел, Величко Владимир, Тарской Александр </t>
  </si>
  <si>
    <t xml:space="preserve">33(12+9+12) </t>
  </si>
  <si>
    <t xml:space="preserve">Одяков Алексей, Шорохов Сергей, Махмутов Ахметжан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</si>
</sst>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left"/>
    </xf>
    <xf numFmtId="49" fontId="0" fillId="0" borderId="11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1362075</xdr:colOff>
      <xdr:row>1</xdr:row>
      <xdr:rowOff>447675</xdr:rowOff>
    </xdr:from>
    <xdr:to>
      <xdr:col>9</xdr:col>
      <xdr:colOff>228600</xdr:colOff>
      <xdr:row>12</xdr:row>
      <xdr:rowOff>28575</xdr:rowOff>
    </xdr:to>
    <xdr:pic>
      <xdr:nvPicPr>
        <xdr:cNvPr id="1" name="Рисунок 1" descr="Федера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809625"/>
          <a:ext cx="25050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1590675</xdr:colOff>
      <xdr:row>2</xdr:row>
      <xdr:rowOff>38100</xdr:rowOff>
    </xdr:from>
    <xdr:to>
      <xdr:col>10</xdr:col>
      <xdr:colOff>361950</xdr:colOff>
      <xdr:row>14</xdr:row>
      <xdr:rowOff>9525</xdr:rowOff>
    </xdr:to>
    <xdr:pic>
      <xdr:nvPicPr>
        <xdr:cNvPr id="1" name="Рисунок 1" descr="Федера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18110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1695450</xdr:colOff>
      <xdr:row>24</xdr:row>
      <xdr:rowOff>19050</xdr:rowOff>
    </xdr:from>
    <xdr:to>
      <xdr:col>9</xdr:col>
      <xdr:colOff>19050</xdr:colOff>
      <xdr:row>36</xdr:row>
      <xdr:rowOff>142875</xdr:rowOff>
    </xdr:to>
    <xdr:pic>
      <xdr:nvPicPr>
        <xdr:cNvPr id="1" name="Рисунок 1" descr="Федера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5057775"/>
          <a:ext cx="24574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1409700</xdr:colOff>
      <xdr:row>8</xdr:row>
      <xdr:rowOff>9525</xdr:rowOff>
    </xdr:from>
    <xdr:to>
      <xdr:col>7</xdr:col>
      <xdr:colOff>600075</xdr:colOff>
      <xdr:row>20</xdr:row>
      <xdr:rowOff>123825</xdr:rowOff>
    </xdr:to>
    <xdr:pic>
      <xdr:nvPicPr>
        <xdr:cNvPr id="1" name="Рисунок 1" descr="Федера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2314575"/>
          <a:ext cx="24384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1504950</xdr:colOff>
      <xdr:row>6</xdr:row>
      <xdr:rowOff>0</xdr:rowOff>
    </xdr:from>
    <xdr:to>
      <xdr:col>7</xdr:col>
      <xdr:colOff>590550</xdr:colOff>
      <xdr:row>18</xdr:row>
      <xdr:rowOff>171450</xdr:rowOff>
    </xdr:to>
    <xdr:pic>
      <xdr:nvPicPr>
        <xdr:cNvPr id="1" name="Рисунок 2" descr="Федера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943100"/>
          <a:ext cx="24384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1819275</xdr:colOff>
      <xdr:row>25</xdr:row>
      <xdr:rowOff>104775</xdr:rowOff>
    </xdr:from>
    <xdr:to>
      <xdr:col>9</xdr:col>
      <xdr:colOff>190500</xdr:colOff>
      <xdr:row>38</xdr:row>
      <xdr:rowOff>47625</xdr:rowOff>
    </xdr:to>
    <xdr:pic>
      <xdr:nvPicPr>
        <xdr:cNvPr id="1" name="Рисунок 1" descr="Федера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0" y="5248275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1524000</xdr:colOff>
      <xdr:row>3</xdr:row>
      <xdr:rowOff>200025</xdr:rowOff>
    </xdr:from>
    <xdr:to>
      <xdr:col>9</xdr:col>
      <xdr:colOff>285750</xdr:colOff>
      <xdr:row>16</xdr:row>
      <xdr:rowOff>9525</xdr:rowOff>
    </xdr:to>
    <xdr:pic>
      <xdr:nvPicPr>
        <xdr:cNvPr id="1" name="Рисунок 1" descr="Федера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150495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1838325</xdr:colOff>
      <xdr:row>13</xdr:row>
      <xdr:rowOff>161925</xdr:rowOff>
    </xdr:from>
    <xdr:to>
      <xdr:col>10</xdr:col>
      <xdr:colOff>285750</xdr:colOff>
      <xdr:row>26</xdr:row>
      <xdr:rowOff>104775</xdr:rowOff>
    </xdr:to>
    <xdr:pic>
      <xdr:nvPicPr>
        <xdr:cNvPr id="1" name="Рисунок 1" descr="Федера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32766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1381125</xdr:colOff>
      <xdr:row>1</xdr:row>
      <xdr:rowOff>609600</xdr:rowOff>
    </xdr:from>
    <xdr:to>
      <xdr:col>10</xdr:col>
      <xdr:colOff>504825</xdr:colOff>
      <xdr:row>13</xdr:row>
      <xdr:rowOff>0</xdr:rowOff>
    </xdr:to>
    <xdr:pic>
      <xdr:nvPicPr>
        <xdr:cNvPr id="1" name="Рисунок 1" descr="Федера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971550"/>
          <a:ext cx="25146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1962150</xdr:colOff>
      <xdr:row>10</xdr:row>
      <xdr:rowOff>57150</xdr:rowOff>
    </xdr:from>
    <xdr:to>
      <xdr:col>10</xdr:col>
      <xdr:colOff>247650</xdr:colOff>
      <xdr:row>22</xdr:row>
      <xdr:rowOff>161925</xdr:rowOff>
    </xdr:to>
    <xdr:pic>
      <xdr:nvPicPr>
        <xdr:cNvPr id="1" name="Рисунок 1" descr="Федера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63675" y="2657475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1266825</xdr:colOff>
      <xdr:row>1</xdr:row>
      <xdr:rowOff>533400</xdr:rowOff>
    </xdr:from>
    <xdr:to>
      <xdr:col>10</xdr:col>
      <xdr:colOff>523875</xdr:colOff>
      <xdr:row>12</xdr:row>
      <xdr:rowOff>114300</xdr:rowOff>
    </xdr:to>
    <xdr:pic>
      <xdr:nvPicPr>
        <xdr:cNvPr id="1" name="Рисунок 1" descr="Федера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895350"/>
          <a:ext cx="25050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1857375</xdr:colOff>
      <xdr:row>48</xdr:row>
      <xdr:rowOff>28575</xdr:rowOff>
    </xdr:from>
    <xdr:to>
      <xdr:col>9</xdr:col>
      <xdr:colOff>228600</xdr:colOff>
      <xdr:row>61</xdr:row>
      <xdr:rowOff>0</xdr:rowOff>
    </xdr:to>
    <xdr:pic>
      <xdr:nvPicPr>
        <xdr:cNvPr id="1" name="Рисунок 1" descr="Федера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41350" y="901065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1981200</xdr:colOff>
      <xdr:row>6</xdr:row>
      <xdr:rowOff>123825</xdr:rowOff>
    </xdr:from>
    <xdr:to>
      <xdr:col>10</xdr:col>
      <xdr:colOff>400050</xdr:colOff>
      <xdr:row>19</xdr:row>
      <xdr:rowOff>38100</xdr:rowOff>
    </xdr:to>
    <xdr:pic>
      <xdr:nvPicPr>
        <xdr:cNvPr id="1" name="Рисунок 1" descr="Федера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2047875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31.875" style="4" bestFit="1" customWidth="1"/>
    <col min="2" max="2" width="22.875" style="4" bestFit="1" customWidth="1"/>
    <col min="3" max="3" width="18.25390625" style="4" bestFit="1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7" t="s">
        <v>579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1.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0</v>
      </c>
      <c r="B3" s="55" t="s">
        <v>7</v>
      </c>
      <c r="C3" s="55" t="s">
        <v>9</v>
      </c>
      <c r="D3" s="42" t="s">
        <v>10</v>
      </c>
      <c r="E3" s="42" t="s">
        <v>5</v>
      </c>
      <c r="F3" s="42" t="s">
        <v>8</v>
      </c>
      <c r="G3" s="42" t="s">
        <v>2</v>
      </c>
      <c r="H3" s="42"/>
      <c r="I3" s="42"/>
      <c r="J3" s="42"/>
      <c r="K3" s="42" t="s">
        <v>43</v>
      </c>
      <c r="L3" s="42" t="s">
        <v>4</v>
      </c>
      <c r="M3" s="44" t="s">
        <v>3</v>
      </c>
    </row>
    <row r="4" spans="1:13" s="1" customFormat="1" ht="21" customHeight="1" thickBot="1">
      <c r="A4" s="54"/>
      <c r="B4" s="43"/>
      <c r="C4" s="43"/>
      <c r="D4" s="43"/>
      <c r="E4" s="43"/>
      <c r="F4" s="43"/>
      <c r="G4" s="5">
        <v>1</v>
      </c>
      <c r="H4" s="5">
        <v>2</v>
      </c>
      <c r="I4" s="5">
        <v>3</v>
      </c>
      <c r="J4" s="5" t="s">
        <v>6</v>
      </c>
      <c r="K4" s="43"/>
      <c r="L4" s="43"/>
      <c r="M4" s="45"/>
    </row>
    <row r="5" spans="1:12" ht="15">
      <c r="A5" s="46" t="s">
        <v>90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7" t="s">
        <v>354</v>
      </c>
      <c r="B6" s="7" t="s">
        <v>355</v>
      </c>
      <c r="C6" s="7" t="s">
        <v>94</v>
      </c>
      <c r="D6" s="7" t="str">
        <f>"0,8731"</f>
        <v>0,8731</v>
      </c>
      <c r="E6" s="7" t="s">
        <v>49</v>
      </c>
      <c r="F6" s="7" t="s">
        <v>50</v>
      </c>
      <c r="G6" s="9" t="s">
        <v>61</v>
      </c>
      <c r="H6" s="9" t="s">
        <v>76</v>
      </c>
      <c r="I6" s="8" t="s">
        <v>138</v>
      </c>
      <c r="J6" s="8"/>
      <c r="K6" s="7" t="str">
        <f>"110,0"</f>
        <v>110,0</v>
      </c>
      <c r="L6" s="9" t="str">
        <f>"96,0465"</f>
        <v>96,0465</v>
      </c>
      <c r="M6" s="7" t="s">
        <v>20</v>
      </c>
    </row>
    <row r="7" ht="12.75"/>
    <row r="8" spans="5:6" ht="15">
      <c r="E8" s="10" t="s">
        <v>21</v>
      </c>
      <c r="F8" s="4" t="s">
        <v>553</v>
      </c>
    </row>
    <row r="9" spans="5:6" ht="15">
      <c r="E9" s="10" t="s">
        <v>22</v>
      </c>
      <c r="F9" s="4" t="s">
        <v>554</v>
      </c>
    </row>
    <row r="10" spans="5:6" ht="15">
      <c r="E10" s="10" t="s">
        <v>23</v>
      </c>
      <c r="F10" s="4" t="s">
        <v>555</v>
      </c>
    </row>
    <row r="11" spans="5:6" ht="15">
      <c r="E11" s="10" t="s">
        <v>24</v>
      </c>
      <c r="F11" s="4" t="s">
        <v>556</v>
      </c>
    </row>
    <row r="12" spans="5:6" ht="15">
      <c r="E12" s="10" t="s">
        <v>24</v>
      </c>
      <c r="F12" s="4" t="s">
        <v>557</v>
      </c>
    </row>
    <row r="13" spans="5:6" ht="15">
      <c r="E13" s="10" t="s">
        <v>25</v>
      </c>
      <c r="F13" s="4" t="s">
        <v>558</v>
      </c>
    </row>
    <row r="14" ht="15">
      <c r="E14" s="10"/>
    </row>
    <row r="16" spans="1:2" ht="18">
      <c r="A16" s="11" t="s">
        <v>26</v>
      </c>
      <c r="B16" s="11"/>
    </row>
    <row r="17" spans="1:2" ht="15">
      <c r="A17" s="12" t="s">
        <v>27</v>
      </c>
      <c r="B17" s="12"/>
    </row>
    <row r="18" spans="1:2" ht="14.25">
      <c r="A18" s="14"/>
      <c r="B18" s="15" t="s">
        <v>73</v>
      </c>
    </row>
    <row r="19" spans="1:5" ht="15">
      <c r="A19" s="16" t="s">
        <v>29</v>
      </c>
      <c r="B19" s="16" t="s">
        <v>30</v>
      </c>
      <c r="C19" s="16" t="s">
        <v>31</v>
      </c>
      <c r="D19" s="16" t="s">
        <v>32</v>
      </c>
      <c r="E19" s="16" t="s">
        <v>33</v>
      </c>
    </row>
    <row r="20" spans="1:5" ht="12.75">
      <c r="A20" s="13" t="s">
        <v>353</v>
      </c>
      <c r="B20" s="4" t="s">
        <v>73</v>
      </c>
      <c r="C20" s="4" t="s">
        <v>261</v>
      </c>
      <c r="D20" s="4" t="s">
        <v>76</v>
      </c>
      <c r="E20" s="17" t="s">
        <v>477</v>
      </c>
    </row>
    <row r="25" spans="1:2" ht="18">
      <c r="A25" s="11" t="s">
        <v>37</v>
      </c>
      <c r="B25" s="11"/>
    </row>
    <row r="26" spans="1:3" ht="15">
      <c r="A26" s="16" t="s">
        <v>38</v>
      </c>
      <c r="B26" s="16" t="s">
        <v>39</v>
      </c>
      <c r="C26" s="16" t="s">
        <v>40</v>
      </c>
    </row>
    <row r="27" spans="1:3" ht="12.75">
      <c r="A27" s="4" t="s">
        <v>49</v>
      </c>
      <c r="B27" s="4" t="s">
        <v>41</v>
      </c>
      <c r="C27" s="4" t="s">
        <v>401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19.00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7" t="s">
        <v>569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1.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0</v>
      </c>
      <c r="B3" s="55" t="s">
        <v>7</v>
      </c>
      <c r="C3" s="55" t="s">
        <v>9</v>
      </c>
      <c r="D3" s="42" t="s">
        <v>10</v>
      </c>
      <c r="E3" s="42" t="s">
        <v>5</v>
      </c>
      <c r="F3" s="42" t="s">
        <v>8</v>
      </c>
      <c r="G3" s="42" t="s">
        <v>1</v>
      </c>
      <c r="H3" s="42"/>
      <c r="I3" s="42"/>
      <c r="J3" s="42"/>
      <c r="K3" s="42" t="s">
        <v>43</v>
      </c>
      <c r="L3" s="42" t="s">
        <v>4</v>
      </c>
      <c r="M3" s="44" t="s">
        <v>3</v>
      </c>
    </row>
    <row r="4" spans="1:13" s="1" customFormat="1" ht="21" customHeight="1" thickBot="1">
      <c r="A4" s="54"/>
      <c r="B4" s="43"/>
      <c r="C4" s="43"/>
      <c r="D4" s="43"/>
      <c r="E4" s="43"/>
      <c r="F4" s="43"/>
      <c r="G4" s="5">
        <v>1</v>
      </c>
      <c r="H4" s="5">
        <v>2</v>
      </c>
      <c r="I4" s="5">
        <v>3</v>
      </c>
      <c r="J4" s="5" t="s">
        <v>6</v>
      </c>
      <c r="K4" s="43"/>
      <c r="L4" s="43"/>
      <c r="M4" s="45"/>
    </row>
    <row r="5" spans="1:12" ht="15">
      <c r="A5" s="46" t="s">
        <v>11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7" t="s">
        <v>13</v>
      </c>
      <c r="B6" s="7" t="s">
        <v>14</v>
      </c>
      <c r="C6" s="7" t="s">
        <v>15</v>
      </c>
      <c r="D6" s="7" t="str">
        <f>"0,9201"</f>
        <v>0,9201</v>
      </c>
      <c r="E6" s="7" t="s">
        <v>16</v>
      </c>
      <c r="F6" s="7" t="s">
        <v>17</v>
      </c>
      <c r="G6" s="9" t="s">
        <v>18</v>
      </c>
      <c r="H6" s="8" t="s">
        <v>19</v>
      </c>
      <c r="I6" s="9" t="s">
        <v>19</v>
      </c>
      <c r="J6" s="8"/>
      <c r="K6" s="7" t="str">
        <f>"57,5"</f>
        <v>57,5</v>
      </c>
      <c r="L6" s="9" t="str">
        <f>"54,4929"</f>
        <v>54,4929</v>
      </c>
      <c r="M6" s="7" t="s">
        <v>20</v>
      </c>
    </row>
    <row r="7" ht="12.75"/>
    <row r="8" spans="5:6" ht="15">
      <c r="E8" s="10" t="s">
        <v>21</v>
      </c>
      <c r="F8" s="4" t="s">
        <v>553</v>
      </c>
    </row>
    <row r="9" spans="5:6" ht="15">
      <c r="E9" s="10" t="s">
        <v>22</v>
      </c>
      <c r="F9" s="4" t="s">
        <v>554</v>
      </c>
    </row>
    <row r="10" spans="5:6" ht="15">
      <c r="E10" s="10" t="s">
        <v>23</v>
      </c>
      <c r="F10" s="4" t="s">
        <v>555</v>
      </c>
    </row>
    <row r="11" spans="5:6" ht="15">
      <c r="E11" s="10" t="s">
        <v>24</v>
      </c>
      <c r="F11" s="4" t="s">
        <v>556</v>
      </c>
    </row>
    <row r="12" spans="5:6" ht="15">
      <c r="E12" s="10" t="s">
        <v>24</v>
      </c>
      <c r="F12" s="4" t="s">
        <v>557</v>
      </c>
    </row>
    <row r="13" spans="5:6" ht="15">
      <c r="E13" s="10" t="s">
        <v>25</v>
      </c>
      <c r="F13" s="4" t="s">
        <v>558</v>
      </c>
    </row>
    <row r="14" ht="15">
      <c r="E14" s="10"/>
    </row>
    <row r="15" ht="12.75"/>
    <row r="16" spans="1:2" ht="18">
      <c r="A16" s="11" t="s">
        <v>26</v>
      </c>
      <c r="B16" s="11"/>
    </row>
    <row r="17" spans="1:2" ht="15">
      <c r="A17" s="12" t="s">
        <v>27</v>
      </c>
      <c r="B17" s="12"/>
    </row>
    <row r="18" spans="1:2" ht="14.25">
      <c r="A18" s="14"/>
      <c r="B18" s="15" t="s">
        <v>28</v>
      </c>
    </row>
    <row r="19" spans="1:5" ht="15">
      <c r="A19" s="16" t="s">
        <v>29</v>
      </c>
      <c r="B19" s="16" t="s">
        <v>30</v>
      </c>
      <c r="C19" s="16" t="s">
        <v>31</v>
      </c>
      <c r="D19" s="16" t="s">
        <v>32</v>
      </c>
      <c r="E19" s="16" t="s">
        <v>33</v>
      </c>
    </row>
    <row r="20" spans="1:5" ht="12.75">
      <c r="A20" s="13" t="s">
        <v>12</v>
      </c>
      <c r="B20" s="4" t="s">
        <v>34</v>
      </c>
      <c r="C20" s="4" t="s">
        <v>35</v>
      </c>
      <c r="D20" s="4" t="s">
        <v>19</v>
      </c>
      <c r="E20" s="17" t="s">
        <v>36</v>
      </c>
    </row>
    <row r="25" spans="1:2" ht="18">
      <c r="A25" s="11" t="s">
        <v>37</v>
      </c>
      <c r="B25" s="11"/>
    </row>
    <row r="26" spans="1:3" ht="15">
      <c r="A26" s="16" t="s">
        <v>38</v>
      </c>
      <c r="B26" s="16" t="s">
        <v>39</v>
      </c>
      <c r="C26" s="16" t="s">
        <v>40</v>
      </c>
    </row>
    <row r="27" spans="1:3" ht="12.75">
      <c r="A27" s="4" t="s">
        <v>16</v>
      </c>
      <c r="B27" s="4" t="s">
        <v>41</v>
      </c>
      <c r="C27" s="4" t="s">
        <v>42</v>
      </c>
    </row>
  </sheetData>
  <sheetProtection/>
  <mergeCells count="12">
    <mergeCell ref="A5:L5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3"/>
  <headerFooter alignWithMargins="0">
    <oddFooter>&amp;L&amp;G&amp;R&amp;D&amp;T&amp;P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2.00390625" style="0" bestFit="1" customWidth="1"/>
    <col min="2" max="2" width="29.00390625" style="0" bestFit="1" customWidth="1"/>
    <col min="3" max="3" width="15.25390625" style="0" customWidth="1"/>
    <col min="4" max="4" width="9.25390625" style="0" customWidth="1"/>
    <col min="5" max="5" width="22.75390625" style="0" bestFit="1" customWidth="1"/>
    <col min="6" max="6" width="27.25390625" style="0" customWidth="1"/>
  </cols>
  <sheetData>
    <row r="1" spans="1:13" ht="12.75">
      <c r="A1" s="47" t="s">
        <v>570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81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15">
      <c r="A3" s="53" t="s">
        <v>0</v>
      </c>
      <c r="B3" s="55" t="s">
        <v>7</v>
      </c>
      <c r="C3" s="55" t="s">
        <v>9</v>
      </c>
      <c r="D3" s="42" t="s">
        <v>10</v>
      </c>
      <c r="E3" s="42" t="s">
        <v>5</v>
      </c>
      <c r="F3" s="42" t="s">
        <v>8</v>
      </c>
      <c r="G3" s="42" t="s">
        <v>483</v>
      </c>
      <c r="H3" s="42"/>
      <c r="I3" s="42"/>
      <c r="J3" s="42"/>
      <c r="K3" s="42" t="s">
        <v>43</v>
      </c>
      <c r="L3" s="42" t="s">
        <v>4</v>
      </c>
      <c r="M3" s="44" t="s">
        <v>3</v>
      </c>
    </row>
    <row r="4" spans="1:13" ht="15.75" thickBot="1">
      <c r="A4" s="54"/>
      <c r="B4" s="43"/>
      <c r="C4" s="43"/>
      <c r="D4" s="43"/>
      <c r="E4" s="43"/>
      <c r="F4" s="43"/>
      <c r="G4" s="6">
        <v>1</v>
      </c>
      <c r="H4" s="6">
        <v>2</v>
      </c>
      <c r="I4" s="6">
        <v>3</v>
      </c>
      <c r="J4" s="6" t="s">
        <v>6</v>
      </c>
      <c r="K4" s="43"/>
      <c r="L4" s="43"/>
      <c r="M4" s="45"/>
    </row>
    <row r="5" spans="1:13" ht="15">
      <c r="A5" s="46" t="s">
        <v>90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1"/>
    </row>
    <row r="6" spans="1:13" ht="15">
      <c r="A6" s="27" t="s">
        <v>503</v>
      </c>
      <c r="B6" s="27" t="s">
        <v>491</v>
      </c>
      <c r="C6" s="27" t="s">
        <v>504</v>
      </c>
      <c r="D6" s="7"/>
      <c r="E6" s="27" t="s">
        <v>482</v>
      </c>
      <c r="F6" s="7"/>
      <c r="G6" s="28" t="s">
        <v>505</v>
      </c>
      <c r="H6" s="28" t="s">
        <v>506</v>
      </c>
      <c r="I6" s="28" t="s">
        <v>507</v>
      </c>
      <c r="J6" s="32"/>
      <c r="K6" s="27" t="s">
        <v>507</v>
      </c>
      <c r="L6" s="28" t="s">
        <v>508</v>
      </c>
      <c r="M6" s="1"/>
    </row>
    <row r="7" spans="1:13" ht="13.5" thickBot="1">
      <c r="A7" s="27" t="s">
        <v>498</v>
      </c>
      <c r="B7" s="27" t="s">
        <v>491</v>
      </c>
      <c r="C7" s="27" t="s">
        <v>499</v>
      </c>
      <c r="D7" s="7"/>
      <c r="E7" s="27" t="s">
        <v>482</v>
      </c>
      <c r="F7" s="7"/>
      <c r="G7" s="28" t="s">
        <v>500</v>
      </c>
      <c r="H7" s="9" t="s">
        <v>501</v>
      </c>
      <c r="I7" s="28" t="s">
        <v>111</v>
      </c>
      <c r="J7" s="32"/>
      <c r="K7" s="27" t="s">
        <v>111</v>
      </c>
      <c r="L7" s="28" t="s">
        <v>502</v>
      </c>
      <c r="M7" s="7" t="s">
        <v>20</v>
      </c>
    </row>
    <row r="8" spans="1:13" ht="15">
      <c r="A8" s="57" t="s">
        <v>481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4"/>
    </row>
    <row r="9" spans="1:13" ht="13.5" thickBot="1">
      <c r="A9" s="27" t="s">
        <v>478</v>
      </c>
      <c r="B9" s="27" t="s">
        <v>479</v>
      </c>
      <c r="C9" s="27" t="s">
        <v>480</v>
      </c>
      <c r="D9" s="7"/>
      <c r="E9" s="27" t="s">
        <v>482</v>
      </c>
      <c r="F9" s="7"/>
      <c r="G9" s="28" t="s">
        <v>484</v>
      </c>
      <c r="H9" s="9" t="s">
        <v>111</v>
      </c>
      <c r="I9" s="28" t="s">
        <v>485</v>
      </c>
      <c r="J9" s="32"/>
      <c r="K9" s="27" t="s">
        <v>485</v>
      </c>
      <c r="L9" s="28" t="s">
        <v>486</v>
      </c>
      <c r="M9" s="7" t="s">
        <v>20</v>
      </c>
    </row>
    <row r="10" spans="1:13" ht="15">
      <c r="A10" s="57" t="s">
        <v>104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4"/>
    </row>
    <row r="11" spans="1:13" ht="12.75">
      <c r="A11" s="27" t="s">
        <v>487</v>
      </c>
      <c r="B11" s="27" t="s">
        <v>479</v>
      </c>
      <c r="C11" s="27" t="s">
        <v>142</v>
      </c>
      <c r="D11" s="7"/>
      <c r="E11" s="27" t="s">
        <v>488</v>
      </c>
      <c r="F11" s="7"/>
      <c r="G11" s="28" t="s">
        <v>111</v>
      </c>
      <c r="H11" s="28" t="s">
        <v>485</v>
      </c>
      <c r="I11" s="28" t="s">
        <v>19</v>
      </c>
      <c r="J11" s="32"/>
      <c r="K11" s="27" t="s">
        <v>19</v>
      </c>
      <c r="L11" s="28" t="s">
        <v>489</v>
      </c>
      <c r="M11" s="7" t="s">
        <v>20</v>
      </c>
    </row>
    <row r="12" spans="1:13" ht="12.75">
      <c r="A12" s="27" t="s">
        <v>490</v>
      </c>
      <c r="B12" s="27" t="s">
        <v>491</v>
      </c>
      <c r="C12" s="27" t="s">
        <v>492</v>
      </c>
      <c r="D12" s="7"/>
      <c r="E12" s="27" t="s">
        <v>488</v>
      </c>
      <c r="F12" s="7"/>
      <c r="G12" s="28" t="s">
        <v>485</v>
      </c>
      <c r="H12" s="8" t="s">
        <v>19</v>
      </c>
      <c r="I12" s="28" t="s">
        <v>493</v>
      </c>
      <c r="J12" s="32"/>
      <c r="K12" s="27" t="s">
        <v>493</v>
      </c>
      <c r="L12" s="28" t="s">
        <v>494</v>
      </c>
      <c r="M12" s="7" t="s">
        <v>20</v>
      </c>
    </row>
    <row r="13" spans="1:13" ht="13.5" thickBot="1">
      <c r="A13" s="27" t="s">
        <v>495</v>
      </c>
      <c r="B13" s="27" t="s">
        <v>491</v>
      </c>
      <c r="C13" s="27" t="s">
        <v>496</v>
      </c>
      <c r="D13" s="7"/>
      <c r="E13" s="27" t="s">
        <v>482</v>
      </c>
      <c r="F13" s="7"/>
      <c r="G13" s="28" t="s">
        <v>111</v>
      </c>
      <c r="H13" s="9" t="s">
        <v>485</v>
      </c>
      <c r="I13" s="8" t="s">
        <v>19</v>
      </c>
      <c r="J13" s="32"/>
      <c r="K13" s="27" t="s">
        <v>485</v>
      </c>
      <c r="L13" s="28" t="s">
        <v>497</v>
      </c>
      <c r="M13" s="7" t="s">
        <v>20</v>
      </c>
    </row>
    <row r="14" spans="1:12" ht="15.75" customHeight="1">
      <c r="A14" s="57" t="s">
        <v>509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2.75">
      <c r="A15" s="27" t="s">
        <v>515</v>
      </c>
      <c r="B15" s="27" t="s">
        <v>479</v>
      </c>
      <c r="C15" s="27" t="s">
        <v>516</v>
      </c>
      <c r="D15" s="7"/>
      <c r="E15" s="27" t="s">
        <v>482</v>
      </c>
      <c r="F15" s="7"/>
      <c r="G15" s="28" t="s">
        <v>517</v>
      </c>
      <c r="H15" s="28" t="s">
        <v>518</v>
      </c>
      <c r="I15" s="8" t="s">
        <v>292</v>
      </c>
      <c r="J15" s="32"/>
      <c r="K15" s="27" t="s">
        <v>518</v>
      </c>
      <c r="L15" s="28" t="s">
        <v>519</v>
      </c>
    </row>
    <row r="16" spans="1:12" ht="12.75">
      <c r="A16" s="27" t="s">
        <v>510</v>
      </c>
      <c r="B16" s="27" t="s">
        <v>491</v>
      </c>
      <c r="C16" s="27" t="s">
        <v>511</v>
      </c>
      <c r="D16" s="7"/>
      <c r="E16" s="27" t="s">
        <v>482</v>
      </c>
      <c r="F16" s="7"/>
      <c r="G16" s="28" t="s">
        <v>111</v>
      </c>
      <c r="H16" s="9" t="s">
        <v>512</v>
      </c>
      <c r="I16" s="8" t="s">
        <v>513</v>
      </c>
      <c r="J16" s="32"/>
      <c r="K16" s="27" t="s">
        <v>512</v>
      </c>
      <c r="L16" s="28" t="s">
        <v>514</v>
      </c>
    </row>
    <row r="17" spans="1:12" ht="13.5" thickBot="1">
      <c r="A17" s="27" t="s">
        <v>520</v>
      </c>
      <c r="B17" s="27" t="s">
        <v>491</v>
      </c>
      <c r="C17" s="27" t="s">
        <v>521</v>
      </c>
      <c r="D17" s="7"/>
      <c r="E17" s="27" t="s">
        <v>482</v>
      </c>
      <c r="F17" s="7"/>
      <c r="G17" s="28" t="s">
        <v>512</v>
      </c>
      <c r="H17" s="28" t="s">
        <v>19</v>
      </c>
      <c r="I17" s="9" t="s">
        <v>517</v>
      </c>
      <c r="J17" s="32"/>
      <c r="K17" s="27" t="s">
        <v>517</v>
      </c>
      <c r="L17" s="28" t="s">
        <v>522</v>
      </c>
    </row>
    <row r="18" spans="1:12" ht="15">
      <c r="A18" s="57" t="s">
        <v>54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2.75">
      <c r="A19" s="27" t="s">
        <v>523</v>
      </c>
      <c r="B19" s="27" t="s">
        <v>491</v>
      </c>
      <c r="C19" s="27" t="s">
        <v>366</v>
      </c>
      <c r="D19" s="7"/>
      <c r="E19" s="27" t="s">
        <v>482</v>
      </c>
      <c r="F19" s="7"/>
      <c r="G19" s="28" t="s">
        <v>484</v>
      </c>
      <c r="H19" s="28" t="s">
        <v>111</v>
      </c>
      <c r="I19" s="28" t="s">
        <v>512</v>
      </c>
      <c r="J19" s="32"/>
      <c r="K19" s="27" t="s">
        <v>512</v>
      </c>
      <c r="L19" s="28" t="s">
        <v>524</v>
      </c>
    </row>
    <row r="20" spans="1:12" ht="12.75">
      <c r="A20" s="29" t="s">
        <v>525</v>
      </c>
      <c r="B20" s="27" t="s">
        <v>491</v>
      </c>
      <c r="C20" s="27" t="s">
        <v>526</v>
      </c>
      <c r="D20" s="7"/>
      <c r="E20" s="27" t="s">
        <v>482</v>
      </c>
      <c r="F20" s="7"/>
      <c r="G20" s="28" t="s">
        <v>19</v>
      </c>
      <c r="H20" s="28" t="s">
        <v>493</v>
      </c>
      <c r="I20" s="28" t="s">
        <v>518</v>
      </c>
      <c r="J20" s="32"/>
      <c r="K20" s="27" t="s">
        <v>518</v>
      </c>
      <c r="L20" s="28" t="s">
        <v>527</v>
      </c>
    </row>
    <row r="21" spans="1:12" ht="12.75">
      <c r="A21" s="29" t="s">
        <v>528</v>
      </c>
      <c r="B21" s="27" t="s">
        <v>491</v>
      </c>
      <c r="C21" s="27" t="s">
        <v>529</v>
      </c>
      <c r="D21" s="7"/>
      <c r="E21" s="27" t="s">
        <v>488</v>
      </c>
      <c r="F21" s="7"/>
      <c r="G21" s="28" t="s">
        <v>19</v>
      </c>
      <c r="H21" s="8" t="s">
        <v>518</v>
      </c>
      <c r="I21" s="8" t="s">
        <v>518</v>
      </c>
      <c r="J21" s="32"/>
      <c r="K21" s="27" t="s">
        <v>19</v>
      </c>
      <c r="L21" s="28" t="s">
        <v>530</v>
      </c>
    </row>
    <row r="22" spans="1:12" ht="12.75">
      <c r="A22" s="27" t="s">
        <v>531</v>
      </c>
      <c r="B22" s="27" t="s">
        <v>491</v>
      </c>
      <c r="C22" s="27" t="s">
        <v>532</v>
      </c>
      <c r="D22" s="7"/>
      <c r="E22" s="27" t="s">
        <v>488</v>
      </c>
      <c r="F22" s="7"/>
      <c r="G22" s="28" t="s">
        <v>19</v>
      </c>
      <c r="H22" s="28" t="s">
        <v>517</v>
      </c>
      <c r="I22" s="8" t="s">
        <v>493</v>
      </c>
      <c r="J22" s="32"/>
      <c r="K22" s="27" t="s">
        <v>517</v>
      </c>
      <c r="L22" s="28" t="s">
        <v>533</v>
      </c>
    </row>
    <row r="23" spans="1:12" ht="12.75">
      <c r="A23" s="29" t="s">
        <v>523</v>
      </c>
      <c r="B23" s="27" t="s">
        <v>542</v>
      </c>
      <c r="C23" s="27" t="s">
        <v>366</v>
      </c>
      <c r="D23" s="7"/>
      <c r="E23" s="27" t="s">
        <v>482</v>
      </c>
      <c r="F23" s="7"/>
      <c r="G23" s="28" t="s">
        <v>484</v>
      </c>
      <c r="H23" s="28" t="s">
        <v>111</v>
      </c>
      <c r="I23" s="28" t="s">
        <v>512</v>
      </c>
      <c r="J23" s="32"/>
      <c r="K23" s="27" t="s">
        <v>512</v>
      </c>
      <c r="L23" s="28" t="s">
        <v>524</v>
      </c>
    </row>
    <row r="24" spans="1:12" ht="12.75">
      <c r="A24" s="29" t="s">
        <v>547</v>
      </c>
      <c r="B24" s="27" t="s">
        <v>542</v>
      </c>
      <c r="C24" s="27" t="s">
        <v>545</v>
      </c>
      <c r="D24" s="7"/>
      <c r="E24" s="27" t="s">
        <v>488</v>
      </c>
      <c r="F24" s="7"/>
      <c r="G24" s="28" t="s">
        <v>111</v>
      </c>
      <c r="H24" s="28" t="s">
        <v>485</v>
      </c>
      <c r="I24" s="28" t="s">
        <v>19</v>
      </c>
      <c r="J24" s="32"/>
      <c r="K24" s="27" t="s">
        <v>19</v>
      </c>
      <c r="L24" s="28" t="s">
        <v>546</v>
      </c>
    </row>
    <row r="25" spans="1:12" ht="13.5" thickBot="1">
      <c r="A25" s="29" t="s">
        <v>548</v>
      </c>
      <c r="B25" s="27" t="s">
        <v>549</v>
      </c>
      <c r="C25" s="27" t="s">
        <v>550</v>
      </c>
      <c r="D25" s="7"/>
      <c r="E25" s="27" t="s">
        <v>488</v>
      </c>
      <c r="F25" s="7"/>
      <c r="G25" s="28" t="s">
        <v>485</v>
      </c>
      <c r="H25" s="28" t="s">
        <v>513</v>
      </c>
      <c r="I25" s="28" t="s">
        <v>551</v>
      </c>
      <c r="J25" s="32"/>
      <c r="K25" s="27" t="s">
        <v>485</v>
      </c>
      <c r="L25" s="28" t="s">
        <v>552</v>
      </c>
    </row>
    <row r="26" spans="1:13" ht="15">
      <c r="A26" s="57" t="s">
        <v>230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4"/>
    </row>
    <row r="27" spans="1:12" ht="12.75">
      <c r="A27" s="27" t="s">
        <v>534</v>
      </c>
      <c r="B27" s="27" t="s">
        <v>491</v>
      </c>
      <c r="C27" s="27" t="s">
        <v>535</v>
      </c>
      <c r="D27" s="7"/>
      <c r="E27" s="27" t="s">
        <v>482</v>
      </c>
      <c r="F27" s="7"/>
      <c r="G27" s="28" t="s">
        <v>512</v>
      </c>
      <c r="H27" s="28" t="s">
        <v>493</v>
      </c>
      <c r="I27" s="9" t="s">
        <v>536</v>
      </c>
      <c r="J27" s="32"/>
      <c r="K27" s="27" t="s">
        <v>536</v>
      </c>
      <c r="L27" s="28" t="s">
        <v>537</v>
      </c>
    </row>
    <row r="28" spans="1:12" ht="12.75">
      <c r="A28" s="27" t="s">
        <v>538</v>
      </c>
      <c r="B28" s="27" t="s">
        <v>491</v>
      </c>
      <c r="C28" s="27" t="s">
        <v>539</v>
      </c>
      <c r="D28" s="7"/>
      <c r="E28" s="27" t="s">
        <v>482</v>
      </c>
      <c r="F28" s="7"/>
      <c r="G28" s="28" t="s">
        <v>518</v>
      </c>
      <c r="H28" s="28" t="s">
        <v>536</v>
      </c>
      <c r="I28" s="8" t="s">
        <v>329</v>
      </c>
      <c r="J28" s="32"/>
      <c r="K28" s="27" t="s">
        <v>536</v>
      </c>
      <c r="L28" s="28" t="s">
        <v>540</v>
      </c>
    </row>
    <row r="29" spans="1:12" ht="12.75">
      <c r="A29" s="27" t="s">
        <v>541</v>
      </c>
      <c r="B29" s="27" t="s">
        <v>542</v>
      </c>
      <c r="C29" s="27" t="s">
        <v>539</v>
      </c>
      <c r="D29" s="7"/>
      <c r="E29" s="27" t="s">
        <v>543</v>
      </c>
      <c r="F29" s="7"/>
      <c r="G29" s="28" t="s">
        <v>517</v>
      </c>
      <c r="H29" s="28" t="s">
        <v>518</v>
      </c>
      <c r="I29" s="8" t="s">
        <v>292</v>
      </c>
      <c r="J29" s="32"/>
      <c r="K29" s="27" t="s">
        <v>518</v>
      </c>
      <c r="L29" s="28" t="s">
        <v>544</v>
      </c>
    </row>
    <row r="30" ht="12.75">
      <c r="J30" s="33"/>
    </row>
    <row r="32" spans="1:13" ht="15">
      <c r="A32" s="4"/>
      <c r="B32" s="4"/>
      <c r="C32" s="4"/>
      <c r="D32" s="4"/>
      <c r="E32" s="10" t="s">
        <v>21</v>
      </c>
      <c r="F32" s="4" t="s">
        <v>553</v>
      </c>
      <c r="G32" s="3"/>
      <c r="H32" s="3"/>
      <c r="I32" s="3"/>
      <c r="J32" s="3"/>
      <c r="K32" s="4"/>
      <c r="L32" s="3"/>
      <c r="M32" s="4"/>
    </row>
    <row r="33" spans="1:13" ht="15">
      <c r="A33" s="4"/>
      <c r="B33" s="4"/>
      <c r="C33" s="4"/>
      <c r="D33" s="4"/>
      <c r="E33" s="10" t="s">
        <v>22</v>
      </c>
      <c r="F33" s="4" t="s">
        <v>554</v>
      </c>
      <c r="G33" s="3"/>
      <c r="H33" s="3"/>
      <c r="I33" s="3"/>
      <c r="J33" s="3"/>
      <c r="K33" s="4"/>
      <c r="L33" s="3"/>
      <c r="M33" s="4"/>
    </row>
    <row r="34" spans="1:13" ht="15">
      <c r="A34" s="4"/>
      <c r="B34" s="4"/>
      <c r="C34" s="4"/>
      <c r="D34" s="4"/>
      <c r="E34" s="10" t="s">
        <v>23</v>
      </c>
      <c r="F34" s="4" t="s">
        <v>555</v>
      </c>
      <c r="G34" s="3"/>
      <c r="H34" s="3"/>
      <c r="I34" s="3"/>
      <c r="J34" s="3"/>
      <c r="K34" s="4"/>
      <c r="L34" s="3"/>
      <c r="M34" s="4"/>
    </row>
    <row r="35" spans="1:13" ht="15">
      <c r="A35" s="4"/>
      <c r="B35" s="4"/>
      <c r="C35" s="4"/>
      <c r="D35" s="4"/>
      <c r="E35" s="10" t="s">
        <v>24</v>
      </c>
      <c r="F35" s="4" t="s">
        <v>556</v>
      </c>
      <c r="G35" s="3"/>
      <c r="H35" s="3"/>
      <c r="I35" s="3"/>
      <c r="J35" s="3"/>
      <c r="K35" s="4"/>
      <c r="L35" s="3"/>
      <c r="M35" s="4"/>
    </row>
    <row r="36" spans="1:13" ht="15">
      <c r="A36" s="4"/>
      <c r="B36" s="4"/>
      <c r="C36" s="4"/>
      <c r="D36" s="4"/>
      <c r="E36" s="10" t="s">
        <v>24</v>
      </c>
      <c r="F36" s="4" t="s">
        <v>557</v>
      </c>
      <c r="G36" s="3"/>
      <c r="H36" s="3"/>
      <c r="I36" s="3"/>
      <c r="J36" s="3"/>
      <c r="K36" s="4"/>
      <c r="L36" s="3"/>
      <c r="M36" s="4"/>
    </row>
    <row r="37" spans="1:13" ht="15">
      <c r="A37" s="4"/>
      <c r="B37" s="4"/>
      <c r="C37" s="4"/>
      <c r="D37" s="4"/>
      <c r="E37" s="10" t="s">
        <v>25</v>
      </c>
      <c r="F37" s="4" t="s">
        <v>558</v>
      </c>
      <c r="G37" s="3"/>
      <c r="H37" s="3"/>
      <c r="I37" s="3"/>
      <c r="J37" s="3"/>
      <c r="K37" s="4"/>
      <c r="L37" s="3"/>
      <c r="M37" s="4"/>
    </row>
    <row r="38" spans="1:13" ht="15">
      <c r="A38" s="4"/>
      <c r="B38" s="4"/>
      <c r="C38" s="4"/>
      <c r="D38" s="4"/>
      <c r="E38" s="10"/>
      <c r="F38" s="4"/>
      <c r="G38" s="3"/>
      <c r="H38" s="3"/>
      <c r="I38" s="3"/>
      <c r="J38" s="3"/>
      <c r="K38" s="4"/>
      <c r="L38" s="3"/>
      <c r="M38" s="4"/>
    </row>
    <row r="41" spans="1:3" ht="18">
      <c r="A41" s="11" t="s">
        <v>26</v>
      </c>
      <c r="B41" s="11"/>
      <c r="C41" s="4"/>
    </row>
    <row r="42" spans="1:3" ht="15">
      <c r="A42" s="12"/>
      <c r="B42" s="12"/>
      <c r="C42" s="4"/>
    </row>
    <row r="43" spans="1:3" ht="15">
      <c r="A43" s="12" t="s">
        <v>72</v>
      </c>
      <c r="B43" s="12"/>
      <c r="C43" s="4"/>
    </row>
    <row r="44" spans="1:3" ht="14.25">
      <c r="A44" s="14"/>
      <c r="B44" s="15" t="s">
        <v>73</v>
      </c>
      <c r="C44" s="4"/>
    </row>
    <row r="45" spans="1:5" ht="15">
      <c r="A45" s="16" t="s">
        <v>29</v>
      </c>
      <c r="B45" s="16" t="s">
        <v>30</v>
      </c>
      <c r="C45" s="16" t="s">
        <v>31</v>
      </c>
      <c r="D45" s="16" t="s">
        <v>32</v>
      </c>
      <c r="E45" s="16" t="s">
        <v>33</v>
      </c>
    </row>
    <row r="46" spans="1:5" ht="12.75">
      <c r="A46" s="27" t="s">
        <v>562</v>
      </c>
      <c r="B46" s="7" t="s">
        <v>73</v>
      </c>
      <c r="C46" s="27" t="s">
        <v>559</v>
      </c>
      <c r="D46" s="27" t="s">
        <v>493</v>
      </c>
      <c r="E46" s="28" t="s">
        <v>494</v>
      </c>
    </row>
    <row r="47" spans="1:5" ht="12.75">
      <c r="A47" s="27" t="s">
        <v>534</v>
      </c>
      <c r="B47" s="7" t="s">
        <v>73</v>
      </c>
      <c r="C47" s="27" t="s">
        <v>560</v>
      </c>
      <c r="D47" s="27" t="s">
        <v>536</v>
      </c>
      <c r="E47" s="28" t="s">
        <v>537</v>
      </c>
    </row>
    <row r="48" spans="1:5" ht="12.75">
      <c r="A48" s="27" t="s">
        <v>538</v>
      </c>
      <c r="B48" s="7" t="s">
        <v>73</v>
      </c>
      <c r="C48" s="27" t="s">
        <v>560</v>
      </c>
      <c r="D48" s="34">
        <v>70</v>
      </c>
      <c r="E48" s="28" t="s">
        <v>540</v>
      </c>
    </row>
    <row r="49" spans="1:5" ht="12.75">
      <c r="A49" s="27" t="s">
        <v>561</v>
      </c>
      <c r="B49" s="7" t="s">
        <v>73</v>
      </c>
      <c r="C49" s="27" t="s">
        <v>517</v>
      </c>
      <c r="D49" s="34">
        <v>47.5</v>
      </c>
      <c r="E49" s="28" t="s">
        <v>502</v>
      </c>
    </row>
    <row r="50" spans="1:5" ht="12.75">
      <c r="A50" s="27" t="s">
        <v>563</v>
      </c>
      <c r="B50" s="7" t="s">
        <v>73</v>
      </c>
      <c r="C50" s="27" t="s">
        <v>564</v>
      </c>
      <c r="D50" s="34">
        <v>65</v>
      </c>
      <c r="E50" s="28" t="s">
        <v>527</v>
      </c>
    </row>
    <row r="51" spans="1:5" ht="12.75">
      <c r="A51" s="35" t="s">
        <v>565</v>
      </c>
      <c r="B51" s="7" t="s">
        <v>73</v>
      </c>
      <c r="C51" s="35" t="s">
        <v>74</v>
      </c>
      <c r="D51" s="34">
        <v>60</v>
      </c>
      <c r="E51" s="28" t="s">
        <v>522</v>
      </c>
    </row>
    <row r="52" spans="1:5" ht="12.75">
      <c r="A52" s="27" t="s">
        <v>566</v>
      </c>
      <c r="B52" s="7" t="s">
        <v>73</v>
      </c>
      <c r="C52" s="27" t="s">
        <v>559</v>
      </c>
      <c r="D52" s="34">
        <v>52.5</v>
      </c>
      <c r="E52" s="28" t="s">
        <v>497</v>
      </c>
    </row>
    <row r="53" spans="1:5" ht="12.75">
      <c r="A53" s="27" t="s">
        <v>332</v>
      </c>
      <c r="B53" s="7" t="s">
        <v>73</v>
      </c>
      <c r="C53" s="27" t="s">
        <v>564</v>
      </c>
      <c r="D53" s="34">
        <v>60</v>
      </c>
      <c r="E53" s="28" t="s">
        <v>533</v>
      </c>
    </row>
    <row r="54" spans="1:5" ht="12.75">
      <c r="A54" s="27" t="s">
        <v>567</v>
      </c>
      <c r="B54" s="7" t="s">
        <v>73</v>
      </c>
      <c r="C54" s="27" t="s">
        <v>564</v>
      </c>
      <c r="D54" s="34">
        <v>57.5</v>
      </c>
      <c r="E54" s="28" t="s">
        <v>530</v>
      </c>
    </row>
    <row r="55" spans="1:5" ht="12.75">
      <c r="A55" s="27" t="s">
        <v>568</v>
      </c>
      <c r="B55" s="7" t="s">
        <v>73</v>
      </c>
      <c r="C55" s="27" t="s">
        <v>74</v>
      </c>
      <c r="D55" s="34">
        <v>50</v>
      </c>
      <c r="E55" s="28" t="s">
        <v>514</v>
      </c>
    </row>
    <row r="56" spans="1:3" ht="12.75">
      <c r="A56" s="4"/>
      <c r="B56" s="4"/>
      <c r="C56" s="4"/>
    </row>
    <row r="78" spans="1:3" ht="12.75">
      <c r="A78" s="13"/>
      <c r="B78" s="4"/>
      <c r="C78" s="4"/>
    </row>
    <row r="79" spans="1:3" ht="12.75">
      <c r="A79" s="13"/>
      <c r="B79" s="4"/>
      <c r="C79" s="4"/>
    </row>
    <row r="80" spans="1:3" ht="12.75">
      <c r="A80" s="13"/>
      <c r="B80" s="4"/>
      <c r="C80" s="4"/>
    </row>
    <row r="81" spans="1:3" ht="12.75">
      <c r="A81" s="13"/>
      <c r="B81" s="4"/>
      <c r="C81" s="4"/>
    </row>
    <row r="82" spans="1:3" ht="12.75">
      <c r="A82" s="13"/>
      <c r="B82" s="4"/>
      <c r="C82" s="4"/>
    </row>
    <row r="83" spans="1:3" ht="12.75">
      <c r="A83" s="13"/>
      <c r="B83" s="4"/>
      <c r="C83" s="4"/>
    </row>
    <row r="84" spans="1:3" ht="12.75">
      <c r="A84" s="13"/>
      <c r="B84" s="4"/>
      <c r="C84" s="4"/>
    </row>
    <row r="85" spans="1:3" ht="12.75">
      <c r="A85" s="13"/>
      <c r="B85" s="4"/>
      <c r="C85" s="4"/>
    </row>
    <row r="86" spans="1:3" ht="12.75">
      <c r="A86" s="13"/>
      <c r="B86" s="4"/>
      <c r="C86" s="4"/>
    </row>
    <row r="87" spans="1:3" ht="12.75">
      <c r="A87" s="4"/>
      <c r="B87" s="4"/>
      <c r="C87" s="4"/>
    </row>
    <row r="88" spans="1:3" ht="14.25">
      <c r="A88" s="14"/>
      <c r="B88" s="15"/>
      <c r="C88" s="4"/>
    </row>
    <row r="89" spans="1:4" ht="15">
      <c r="A89" s="1"/>
      <c r="B89" s="1"/>
      <c r="C89" s="1"/>
      <c r="D89" s="31"/>
    </row>
    <row r="90" spans="1:4" ht="12.75">
      <c r="A90" s="13"/>
      <c r="B90" s="4"/>
      <c r="C90" s="4"/>
      <c r="D90" s="31"/>
    </row>
    <row r="91" spans="1:3" ht="12.75">
      <c r="A91" s="13"/>
      <c r="B91" s="4"/>
      <c r="C91" s="4"/>
    </row>
    <row r="92" spans="1:3" ht="12.75">
      <c r="A92" s="13"/>
      <c r="B92" s="4"/>
      <c r="C92" s="4"/>
    </row>
    <row r="93" spans="1:3" ht="12.75">
      <c r="A93" s="13"/>
      <c r="B93" s="4"/>
      <c r="C93" s="4"/>
    </row>
    <row r="94" spans="1:3" ht="12.75">
      <c r="A94" s="13"/>
      <c r="B94" s="4"/>
      <c r="C94" s="4"/>
    </row>
  </sheetData>
  <sheetProtection/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26:L26"/>
    <mergeCell ref="M3:M4"/>
    <mergeCell ref="A8:L8"/>
    <mergeCell ref="A10:L10"/>
    <mergeCell ref="A5:L5"/>
    <mergeCell ref="A14:L14"/>
    <mergeCell ref="A18:L18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0">
      <selection activeCell="B18" sqref="B18"/>
    </sheetView>
  </sheetViews>
  <sheetFormatPr defaultColWidth="9.00390625" defaultRowHeight="12.75"/>
  <cols>
    <col min="1" max="1" width="34.25390625" style="0" customWidth="1"/>
    <col min="2" max="2" width="29.875" style="0" customWidth="1"/>
    <col min="5" max="5" width="22.625" style="0" customWidth="1"/>
    <col min="6" max="6" width="33.625" style="0" customWidth="1"/>
  </cols>
  <sheetData>
    <row r="1" spans="1:11" ht="84" customHeight="1">
      <c r="A1" s="47" t="s">
        <v>580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5">
      <c r="A3" s="53" t="s">
        <v>0</v>
      </c>
      <c r="B3" s="55" t="s">
        <v>7</v>
      </c>
      <c r="C3" s="55" t="s">
        <v>9</v>
      </c>
      <c r="D3" s="42" t="s">
        <v>581</v>
      </c>
      <c r="E3" s="42" t="s">
        <v>5</v>
      </c>
      <c r="F3" s="42" t="s">
        <v>8</v>
      </c>
      <c r="G3" s="42" t="s">
        <v>582</v>
      </c>
      <c r="H3" s="42"/>
      <c r="I3" s="42" t="s">
        <v>583</v>
      </c>
      <c r="J3" s="42" t="s">
        <v>4</v>
      </c>
      <c r="K3" s="44" t="s">
        <v>3</v>
      </c>
    </row>
    <row r="4" spans="1:11" ht="15.75" thickBot="1">
      <c r="A4" s="54"/>
      <c r="B4" s="43"/>
      <c r="C4" s="43"/>
      <c r="D4" s="43"/>
      <c r="E4" s="43"/>
      <c r="F4" s="43"/>
      <c r="G4" s="30" t="s">
        <v>584</v>
      </c>
      <c r="H4" s="36" t="s">
        <v>585</v>
      </c>
      <c r="I4" s="43"/>
      <c r="J4" s="43"/>
      <c r="K4" s="45"/>
    </row>
    <row r="5" spans="1:11" ht="15">
      <c r="A5" s="46" t="s">
        <v>104</v>
      </c>
      <c r="B5" s="46"/>
      <c r="C5" s="46"/>
      <c r="D5" s="46"/>
      <c r="E5" s="46"/>
      <c r="F5" s="46"/>
      <c r="G5" s="46"/>
      <c r="H5" s="46"/>
      <c r="I5" s="46"/>
      <c r="J5" s="46"/>
      <c r="K5" s="4"/>
    </row>
    <row r="6" spans="1:11" ht="12.75">
      <c r="A6" s="18" t="s">
        <v>134</v>
      </c>
      <c r="B6" s="18" t="s">
        <v>135</v>
      </c>
      <c r="C6" s="18" t="s">
        <v>136</v>
      </c>
      <c r="D6" s="18" t="str">
        <f>"0,7998"</f>
        <v>0,7998</v>
      </c>
      <c r="E6" s="18" t="s">
        <v>109</v>
      </c>
      <c r="F6" s="18" t="s">
        <v>110</v>
      </c>
      <c r="G6" s="20" t="s">
        <v>259</v>
      </c>
      <c r="H6" s="37" t="s">
        <v>586</v>
      </c>
      <c r="I6" s="18" t="str">
        <f>"1725,0"</f>
        <v>1725,0</v>
      </c>
      <c r="J6" s="20" t="str">
        <f>"1379,6550"</f>
        <v>1379,6550</v>
      </c>
      <c r="K6" s="18" t="s">
        <v>20</v>
      </c>
    </row>
    <row r="7" spans="1:11" ht="12.75">
      <c r="A7" s="21" t="s">
        <v>140</v>
      </c>
      <c r="B7" s="21" t="s">
        <v>141</v>
      </c>
      <c r="C7" s="21" t="s">
        <v>142</v>
      </c>
      <c r="D7" s="21" t="str">
        <f>"0,7886"</f>
        <v>0,7886</v>
      </c>
      <c r="E7" s="21" t="s">
        <v>109</v>
      </c>
      <c r="F7" s="21" t="s">
        <v>110</v>
      </c>
      <c r="G7" s="23" t="s">
        <v>259</v>
      </c>
      <c r="H7" s="38" t="s">
        <v>117</v>
      </c>
      <c r="I7" s="21" t="str">
        <f>"2250,0"</f>
        <v>2250,0</v>
      </c>
      <c r="J7" s="23" t="str">
        <f>"1774,3501"</f>
        <v>1774,3501</v>
      </c>
      <c r="K7" s="21" t="s">
        <v>20</v>
      </c>
    </row>
    <row r="8" spans="1:11" ht="12.75">
      <c r="A8" s="4"/>
      <c r="B8" s="4"/>
      <c r="C8" s="4"/>
      <c r="D8" s="4"/>
      <c r="E8" s="4"/>
      <c r="F8" s="4"/>
      <c r="G8" s="3"/>
      <c r="H8" s="39"/>
      <c r="I8" s="4"/>
      <c r="J8" s="3"/>
      <c r="K8" s="4"/>
    </row>
    <row r="9" spans="1:11" ht="15">
      <c r="A9" s="56" t="s">
        <v>44</v>
      </c>
      <c r="B9" s="56"/>
      <c r="C9" s="56"/>
      <c r="D9" s="56"/>
      <c r="E9" s="56"/>
      <c r="F9" s="56"/>
      <c r="G9" s="56"/>
      <c r="H9" s="56"/>
      <c r="I9" s="56"/>
      <c r="J9" s="56"/>
      <c r="K9" s="4"/>
    </row>
    <row r="10" spans="1:11" ht="12.75">
      <c r="A10" s="7" t="s">
        <v>587</v>
      </c>
      <c r="B10" s="7" t="s">
        <v>588</v>
      </c>
      <c r="C10" s="7" t="s">
        <v>589</v>
      </c>
      <c r="D10" s="7" t="str">
        <f>"0,7737"</f>
        <v>0,7737</v>
      </c>
      <c r="E10" s="7" t="s">
        <v>101</v>
      </c>
      <c r="F10" s="7" t="s">
        <v>50</v>
      </c>
      <c r="G10" s="9" t="s">
        <v>74</v>
      </c>
      <c r="H10" s="40" t="s">
        <v>586</v>
      </c>
      <c r="I10" s="7" t="str">
        <f>"1897,5"</f>
        <v>1897,5</v>
      </c>
      <c r="J10" s="9" t="str">
        <f>"1468,0957"</f>
        <v>1468,0957</v>
      </c>
      <c r="K10" s="7" t="s">
        <v>20</v>
      </c>
    </row>
    <row r="11" spans="1:11" ht="12.75">
      <c r="A11" s="4"/>
      <c r="B11" s="4"/>
      <c r="C11" s="4"/>
      <c r="D11" s="4"/>
      <c r="E11" s="4"/>
      <c r="F11" s="4"/>
      <c r="G11" s="3"/>
      <c r="H11" s="39"/>
      <c r="I11" s="4"/>
      <c r="J11" s="3"/>
      <c r="K11" s="4"/>
    </row>
    <row r="12" spans="1:11" ht="15">
      <c r="A12" s="56" t="s">
        <v>230</v>
      </c>
      <c r="B12" s="56"/>
      <c r="C12" s="56"/>
      <c r="D12" s="56"/>
      <c r="E12" s="56"/>
      <c r="F12" s="56"/>
      <c r="G12" s="56"/>
      <c r="H12" s="56"/>
      <c r="I12" s="56"/>
      <c r="J12" s="56"/>
      <c r="K12" s="4"/>
    </row>
    <row r="13" spans="1:11" ht="12.75">
      <c r="A13" s="18" t="s">
        <v>590</v>
      </c>
      <c r="B13" s="18" t="s">
        <v>249</v>
      </c>
      <c r="C13" s="18" t="s">
        <v>250</v>
      </c>
      <c r="D13" s="18" t="str">
        <f>"0,6894"</f>
        <v>0,6894</v>
      </c>
      <c r="E13" s="18" t="s">
        <v>172</v>
      </c>
      <c r="F13" s="18" t="s">
        <v>17</v>
      </c>
      <c r="G13" s="20" t="s">
        <v>223</v>
      </c>
      <c r="H13" s="37" t="s">
        <v>591</v>
      </c>
      <c r="I13" s="18" t="str">
        <f>"2145,0"</f>
        <v>2145,0</v>
      </c>
      <c r="J13" s="20" t="str">
        <f>"1478,7630"</f>
        <v>1478,7630</v>
      </c>
      <c r="K13" s="18" t="s">
        <v>20</v>
      </c>
    </row>
    <row r="14" spans="1:11" ht="12.75">
      <c r="A14" s="21" t="s">
        <v>240</v>
      </c>
      <c r="B14" s="21" t="s">
        <v>241</v>
      </c>
      <c r="C14" s="21" t="s">
        <v>242</v>
      </c>
      <c r="D14" s="21" t="str">
        <f>"0,6767"</f>
        <v>0,6767</v>
      </c>
      <c r="E14" s="21" t="s">
        <v>59</v>
      </c>
      <c r="F14" s="21" t="s">
        <v>17</v>
      </c>
      <c r="G14" s="23" t="s">
        <v>61</v>
      </c>
      <c r="H14" s="38" t="s">
        <v>592</v>
      </c>
      <c r="I14" s="21" t="str">
        <f>"1700,0"</f>
        <v>1700,0</v>
      </c>
      <c r="J14" s="23" t="str">
        <f>"1150,3900"</f>
        <v>1150,3900</v>
      </c>
      <c r="K14" s="21" t="s">
        <v>20</v>
      </c>
    </row>
    <row r="15" spans="1:11" ht="12.75">
      <c r="A15" s="4"/>
      <c r="B15" s="4"/>
      <c r="C15" s="4"/>
      <c r="D15" s="4"/>
      <c r="E15" s="4"/>
      <c r="F15" s="4"/>
      <c r="G15" s="3"/>
      <c r="H15" s="39"/>
      <c r="I15" s="4"/>
      <c r="J15" s="3"/>
      <c r="K15" s="4"/>
    </row>
    <row r="16" spans="1:11" ht="15">
      <c r="A16" s="4"/>
      <c r="B16" s="4"/>
      <c r="C16" s="4"/>
      <c r="D16" s="4"/>
      <c r="E16" s="10" t="s">
        <v>21</v>
      </c>
      <c r="F16" s="4" t="s">
        <v>553</v>
      </c>
      <c r="G16" s="3"/>
      <c r="H16" s="39"/>
      <c r="I16" s="4"/>
      <c r="J16" s="3"/>
      <c r="K16" s="4"/>
    </row>
    <row r="17" spans="1:11" ht="15">
      <c r="A17" s="4"/>
      <c r="B17" s="4"/>
      <c r="C17" s="4"/>
      <c r="D17" s="4"/>
      <c r="E17" s="10" t="s">
        <v>22</v>
      </c>
      <c r="F17" s="4" t="s">
        <v>554</v>
      </c>
      <c r="G17" s="3"/>
      <c r="H17" s="39"/>
      <c r="I17" s="4"/>
      <c r="J17" s="3"/>
      <c r="K17" s="4"/>
    </row>
    <row r="18" spans="1:11" ht="15">
      <c r="A18" s="4"/>
      <c r="B18" s="4"/>
      <c r="C18" s="4"/>
      <c r="D18" s="4"/>
      <c r="E18" s="10" t="s">
        <v>23</v>
      </c>
      <c r="F18" s="4" t="s">
        <v>555</v>
      </c>
      <c r="G18" s="3"/>
      <c r="H18" s="39"/>
      <c r="I18" s="4"/>
      <c r="J18" s="3"/>
      <c r="K18" s="4"/>
    </row>
    <row r="19" spans="1:11" ht="15">
      <c r="A19" s="4"/>
      <c r="B19" s="4"/>
      <c r="C19" s="4"/>
      <c r="D19" s="4"/>
      <c r="E19" s="10" t="s">
        <v>24</v>
      </c>
      <c r="F19" s="4" t="s">
        <v>556</v>
      </c>
      <c r="G19" s="3"/>
      <c r="H19" s="39"/>
      <c r="I19" s="4"/>
      <c r="J19" s="3"/>
      <c r="K19" s="4"/>
    </row>
    <row r="20" spans="1:11" ht="15">
      <c r="A20" s="4"/>
      <c r="B20" s="4"/>
      <c r="C20" s="4"/>
      <c r="D20" s="4"/>
      <c r="E20" s="10" t="s">
        <v>24</v>
      </c>
      <c r="F20" s="4" t="s">
        <v>557</v>
      </c>
      <c r="G20" s="3"/>
      <c r="H20" s="39"/>
      <c r="I20" s="4"/>
      <c r="J20" s="3"/>
      <c r="K20" s="4"/>
    </row>
    <row r="21" spans="1:11" ht="15">
      <c r="A21" s="4"/>
      <c r="B21" s="4"/>
      <c r="C21" s="4"/>
      <c r="D21" s="4"/>
      <c r="E21" s="10" t="s">
        <v>25</v>
      </c>
      <c r="F21" s="4" t="s">
        <v>558</v>
      </c>
      <c r="G21" s="3"/>
      <c r="H21" s="39"/>
      <c r="I21" s="4"/>
      <c r="J21" s="3"/>
      <c r="K21" s="4"/>
    </row>
    <row r="22" spans="1:11" ht="15">
      <c r="A22" s="4"/>
      <c r="B22" s="4"/>
      <c r="C22" s="4"/>
      <c r="D22" s="4"/>
      <c r="E22" s="10"/>
      <c r="F22" s="4"/>
      <c r="G22" s="3"/>
      <c r="H22" s="39"/>
      <c r="I22" s="4"/>
      <c r="J22" s="3"/>
      <c r="K22" s="4"/>
    </row>
    <row r="23" spans="1:11" ht="12.75">
      <c r="A23" s="4"/>
      <c r="B23" s="4"/>
      <c r="C23" s="4"/>
      <c r="D23" s="4"/>
      <c r="E23" s="4"/>
      <c r="F23" s="4"/>
      <c r="G23" s="3"/>
      <c r="H23" s="39"/>
      <c r="I23" s="4"/>
      <c r="J23" s="3"/>
      <c r="K23" s="4"/>
    </row>
    <row r="24" spans="1:11" ht="18">
      <c r="A24" s="11" t="s">
        <v>26</v>
      </c>
      <c r="B24" s="11"/>
      <c r="C24" s="4"/>
      <c r="D24" s="4"/>
      <c r="E24" s="4"/>
      <c r="F24" s="4"/>
      <c r="G24" s="3"/>
      <c r="H24" s="39"/>
      <c r="I24" s="4"/>
      <c r="J24" s="3"/>
      <c r="K24" s="4"/>
    </row>
    <row r="25" spans="1:11" ht="15">
      <c r="A25" s="12" t="s">
        <v>72</v>
      </c>
      <c r="B25" s="12"/>
      <c r="C25" s="4"/>
      <c r="D25" s="4"/>
      <c r="E25" s="4"/>
      <c r="F25" s="4"/>
      <c r="G25" s="3"/>
      <c r="H25" s="39"/>
      <c r="I25" s="4"/>
      <c r="J25" s="3"/>
      <c r="K25" s="4"/>
    </row>
    <row r="26" spans="1:11" ht="14.25">
      <c r="A26" s="14"/>
      <c r="B26" s="15" t="s">
        <v>264</v>
      </c>
      <c r="C26" s="4"/>
      <c r="D26" s="4"/>
      <c r="E26" s="4"/>
      <c r="F26" s="4"/>
      <c r="G26" s="3"/>
      <c r="H26" s="39"/>
      <c r="I26" s="4"/>
      <c r="J26" s="3"/>
      <c r="K26" s="4"/>
    </row>
    <row r="27" spans="1:11" ht="15">
      <c r="A27" s="16" t="s">
        <v>29</v>
      </c>
      <c r="B27" s="16" t="s">
        <v>30</v>
      </c>
      <c r="C27" s="16" t="s">
        <v>31</v>
      </c>
      <c r="D27" s="16" t="s">
        <v>32</v>
      </c>
      <c r="E27" s="16" t="s">
        <v>593</v>
      </c>
      <c r="F27" s="4"/>
      <c r="G27" s="3"/>
      <c r="H27" s="39"/>
      <c r="I27" s="4"/>
      <c r="J27" s="3"/>
      <c r="K27" s="4"/>
    </row>
    <row r="28" spans="1:11" ht="12.75">
      <c r="A28" s="13" t="s">
        <v>133</v>
      </c>
      <c r="B28" s="4" t="s">
        <v>265</v>
      </c>
      <c r="C28" s="4" t="s">
        <v>259</v>
      </c>
      <c r="D28" s="4" t="s">
        <v>594</v>
      </c>
      <c r="E28" s="17" t="s">
        <v>595</v>
      </c>
      <c r="F28" s="4"/>
      <c r="G28" s="3"/>
      <c r="H28" s="39"/>
      <c r="I28" s="4"/>
      <c r="J28" s="3"/>
      <c r="K28" s="4"/>
    </row>
    <row r="29" spans="1:11" ht="12.75">
      <c r="A29" s="4"/>
      <c r="B29" s="4"/>
      <c r="C29" s="4"/>
      <c r="D29" s="4"/>
      <c r="E29" s="4"/>
      <c r="F29" s="4"/>
      <c r="G29" s="3"/>
      <c r="H29" s="39"/>
      <c r="I29" s="4"/>
      <c r="J29" s="3"/>
      <c r="K29" s="4"/>
    </row>
    <row r="30" spans="1:11" ht="14.25">
      <c r="A30" s="14"/>
      <c r="B30" s="15" t="s">
        <v>271</v>
      </c>
      <c r="C30" s="4"/>
      <c r="D30" s="4"/>
      <c r="E30" s="4"/>
      <c r="F30" s="4"/>
      <c r="G30" s="3"/>
      <c r="H30" s="39"/>
      <c r="I30" s="4"/>
      <c r="J30" s="3"/>
      <c r="K30" s="4"/>
    </row>
    <row r="31" spans="1:11" ht="15">
      <c r="A31" s="16" t="s">
        <v>29</v>
      </c>
      <c r="B31" s="16" t="s">
        <v>30</v>
      </c>
      <c r="C31" s="16" t="s">
        <v>31</v>
      </c>
      <c r="D31" s="16" t="s">
        <v>32</v>
      </c>
      <c r="E31" s="16" t="s">
        <v>593</v>
      </c>
      <c r="F31" s="4"/>
      <c r="G31" s="3"/>
      <c r="H31" s="39"/>
      <c r="I31" s="4"/>
      <c r="J31" s="3"/>
      <c r="K31" s="4"/>
    </row>
    <row r="32" spans="1:11" ht="12.75">
      <c r="A32" s="13" t="s">
        <v>139</v>
      </c>
      <c r="B32" s="4" t="s">
        <v>34</v>
      </c>
      <c r="C32" s="4" t="s">
        <v>259</v>
      </c>
      <c r="D32" s="4" t="s">
        <v>596</v>
      </c>
      <c r="E32" s="17" t="s">
        <v>597</v>
      </c>
      <c r="F32" s="4"/>
      <c r="G32" s="3"/>
      <c r="H32" s="39"/>
      <c r="I32" s="4"/>
      <c r="J32" s="3"/>
      <c r="K32" s="4"/>
    </row>
    <row r="33" spans="1:11" ht="12.75">
      <c r="A33" s="4"/>
      <c r="B33" s="4"/>
      <c r="C33" s="4"/>
      <c r="D33" s="4"/>
      <c r="E33" s="4"/>
      <c r="F33" s="4"/>
      <c r="G33" s="3"/>
      <c r="H33" s="39"/>
      <c r="I33" s="4"/>
      <c r="J33" s="3"/>
      <c r="K33" s="4"/>
    </row>
    <row r="34" spans="1:11" ht="14.25">
      <c r="A34" s="14"/>
      <c r="B34" s="15" t="s">
        <v>73</v>
      </c>
      <c r="C34" s="4"/>
      <c r="D34" s="4"/>
      <c r="E34" s="4"/>
      <c r="F34" s="4"/>
      <c r="G34" s="3"/>
      <c r="H34" s="39"/>
      <c r="I34" s="4"/>
      <c r="J34" s="3"/>
      <c r="K34" s="4"/>
    </row>
    <row r="35" spans="1:11" ht="15">
      <c r="A35" s="16" t="s">
        <v>29</v>
      </c>
      <c r="B35" s="16" t="s">
        <v>30</v>
      </c>
      <c r="C35" s="16" t="s">
        <v>31</v>
      </c>
      <c r="D35" s="16" t="s">
        <v>32</v>
      </c>
      <c r="E35" s="16" t="s">
        <v>593</v>
      </c>
      <c r="F35" s="4"/>
      <c r="G35" s="3"/>
      <c r="H35" s="39"/>
      <c r="I35" s="4"/>
      <c r="J35" s="3"/>
      <c r="K35" s="4"/>
    </row>
    <row r="36" spans="1:11" ht="12.75">
      <c r="A36" s="13" t="s">
        <v>534</v>
      </c>
      <c r="B36" s="4" t="s">
        <v>73</v>
      </c>
      <c r="C36" s="4" t="s">
        <v>61</v>
      </c>
      <c r="D36" s="4" t="s">
        <v>598</v>
      </c>
      <c r="E36" s="17" t="s">
        <v>599</v>
      </c>
      <c r="F36" s="4"/>
      <c r="G36" s="3"/>
      <c r="H36" s="39"/>
      <c r="I36" s="4"/>
      <c r="J36" s="3"/>
      <c r="K36" s="4"/>
    </row>
    <row r="37" spans="1:11" ht="12.75">
      <c r="A37" s="13" t="s">
        <v>239</v>
      </c>
      <c r="B37" s="4" t="s">
        <v>73</v>
      </c>
      <c r="C37" s="4" t="s">
        <v>61</v>
      </c>
      <c r="D37" s="4" t="s">
        <v>600</v>
      </c>
      <c r="E37" s="17" t="s">
        <v>601</v>
      </c>
      <c r="F37" s="4"/>
      <c r="G37" s="3"/>
      <c r="H37" s="39"/>
      <c r="I37" s="4"/>
      <c r="J37" s="3"/>
      <c r="K37" s="4"/>
    </row>
    <row r="38" spans="1:11" ht="12.75">
      <c r="A38" s="4"/>
      <c r="B38" s="4"/>
      <c r="C38" s="4"/>
      <c r="D38" s="4"/>
      <c r="E38" s="4"/>
      <c r="F38" s="4"/>
      <c r="G38" s="3"/>
      <c r="H38" s="39"/>
      <c r="I38" s="4"/>
      <c r="J38" s="3"/>
      <c r="K38" s="4"/>
    </row>
    <row r="39" spans="1:11" ht="14.25">
      <c r="A39" s="14"/>
      <c r="B39" s="15" t="s">
        <v>294</v>
      </c>
      <c r="C39" s="4"/>
      <c r="D39" s="4"/>
      <c r="E39" s="4"/>
      <c r="F39" s="4"/>
      <c r="G39" s="3"/>
      <c r="H39" s="39"/>
      <c r="I39" s="4"/>
      <c r="J39" s="3"/>
      <c r="K39" s="4"/>
    </row>
    <row r="40" spans="1:11" ht="15">
      <c r="A40" s="16" t="s">
        <v>29</v>
      </c>
      <c r="B40" s="16" t="s">
        <v>30</v>
      </c>
      <c r="C40" s="16" t="s">
        <v>31</v>
      </c>
      <c r="D40" s="16" t="s">
        <v>32</v>
      </c>
      <c r="E40" s="16" t="s">
        <v>593</v>
      </c>
      <c r="F40" s="4"/>
      <c r="G40" s="3"/>
      <c r="H40" s="39"/>
      <c r="I40" s="4"/>
      <c r="J40" s="3"/>
      <c r="K40" s="4"/>
    </row>
    <row r="41" spans="1:11" ht="12.75">
      <c r="A41" s="13" t="s">
        <v>602</v>
      </c>
      <c r="B41" s="4" t="s">
        <v>295</v>
      </c>
      <c r="C41" s="4" t="s">
        <v>74</v>
      </c>
      <c r="D41" s="4" t="s">
        <v>603</v>
      </c>
      <c r="E41" s="17" t="s">
        <v>604</v>
      </c>
      <c r="F41" s="4"/>
      <c r="G41" s="3"/>
      <c r="H41" s="39"/>
      <c r="I41" s="4"/>
      <c r="J41" s="3"/>
      <c r="K41" s="4"/>
    </row>
    <row r="42" spans="1:11" ht="12.75">
      <c r="A42" s="4"/>
      <c r="B42" s="4"/>
      <c r="C42" s="4"/>
      <c r="D42" s="4"/>
      <c r="E42" s="4"/>
      <c r="F42" s="4"/>
      <c r="G42" s="3"/>
      <c r="H42" s="39"/>
      <c r="I42" s="4"/>
      <c r="J42" s="3"/>
      <c r="K42" s="4"/>
    </row>
    <row r="43" spans="1:11" ht="12.75">
      <c r="A43" s="4"/>
      <c r="B43" s="4"/>
      <c r="C43" s="4"/>
      <c r="D43" s="4"/>
      <c r="E43" s="4"/>
      <c r="F43" s="4"/>
      <c r="G43" s="3"/>
      <c r="H43" s="39"/>
      <c r="I43" s="4"/>
      <c r="J43" s="3"/>
      <c r="K43" s="4"/>
    </row>
    <row r="44" spans="1:11" ht="12.75">
      <c r="A44" s="4"/>
      <c r="B44" s="4"/>
      <c r="C44" s="4"/>
      <c r="D44" s="4"/>
      <c r="E44" s="4"/>
      <c r="F44" s="4"/>
      <c r="G44" s="3"/>
      <c r="H44" s="39"/>
      <c r="I44" s="4"/>
      <c r="J44" s="3"/>
      <c r="K44" s="4"/>
    </row>
    <row r="45" spans="1:11" ht="12.75">
      <c r="A45" s="4"/>
      <c r="B45" s="4"/>
      <c r="C45" s="4"/>
      <c r="D45" s="4"/>
      <c r="E45" s="4"/>
      <c r="F45" s="4"/>
      <c r="G45" s="3"/>
      <c r="H45" s="39"/>
      <c r="I45" s="4"/>
      <c r="J45" s="3"/>
      <c r="K45" s="4"/>
    </row>
    <row r="46" spans="1:11" ht="18">
      <c r="A46" s="11" t="s">
        <v>37</v>
      </c>
      <c r="B46" s="11"/>
      <c r="C46" s="4"/>
      <c r="D46" s="4"/>
      <c r="E46" s="4"/>
      <c r="F46" s="4"/>
      <c r="G46" s="3"/>
      <c r="H46" s="39"/>
      <c r="I46" s="4"/>
      <c r="J46" s="3"/>
      <c r="K46" s="4"/>
    </row>
    <row r="47" spans="1:11" ht="15">
      <c r="A47" s="16" t="s">
        <v>38</v>
      </c>
      <c r="B47" s="16" t="s">
        <v>39</v>
      </c>
      <c r="C47" s="16" t="s">
        <v>40</v>
      </c>
      <c r="D47" s="4"/>
      <c r="E47" s="4"/>
      <c r="F47" s="4"/>
      <c r="G47" s="3"/>
      <c r="H47" s="39"/>
      <c r="I47" s="4"/>
      <c r="J47" s="3"/>
      <c r="K47" s="4"/>
    </row>
    <row r="48" spans="1:11" ht="12.75">
      <c r="A48" s="4" t="s">
        <v>109</v>
      </c>
      <c r="B48" s="4" t="s">
        <v>80</v>
      </c>
      <c r="C48" s="4" t="s">
        <v>605</v>
      </c>
      <c r="D48" s="4"/>
      <c r="E48" s="4"/>
      <c r="F48" s="4"/>
      <c r="G48" s="3"/>
      <c r="H48" s="39"/>
      <c r="I48" s="4"/>
      <c r="J48" s="3"/>
      <c r="K48" s="4"/>
    </row>
    <row r="49" spans="1:11" ht="12.75">
      <c r="A49" s="4" t="s">
        <v>172</v>
      </c>
      <c r="B49" s="4" t="s">
        <v>41</v>
      </c>
      <c r="C49" s="4" t="s">
        <v>606</v>
      </c>
      <c r="D49" s="4"/>
      <c r="E49" s="4"/>
      <c r="F49" s="4"/>
      <c r="G49" s="3"/>
      <c r="H49" s="39"/>
      <c r="I49" s="4"/>
      <c r="J49" s="3"/>
      <c r="K49" s="4"/>
    </row>
    <row r="50" spans="1:11" ht="12.75">
      <c r="A50" s="4" t="s">
        <v>101</v>
      </c>
      <c r="B50" s="4" t="s">
        <v>41</v>
      </c>
      <c r="C50" s="4" t="s">
        <v>607</v>
      </c>
      <c r="D50" s="4"/>
      <c r="E50" s="4"/>
      <c r="F50" s="4"/>
      <c r="G50" s="3"/>
      <c r="H50" s="39"/>
      <c r="I50" s="4"/>
      <c r="J50" s="3"/>
      <c r="K50" s="4"/>
    </row>
    <row r="51" spans="1:11" ht="12.75">
      <c r="A51" s="4" t="s">
        <v>59</v>
      </c>
      <c r="B51" s="4" t="s">
        <v>608</v>
      </c>
      <c r="C51" s="4" t="s">
        <v>609</v>
      </c>
      <c r="D51" s="4"/>
      <c r="E51" s="4"/>
      <c r="F51" s="4"/>
      <c r="G51" s="3"/>
      <c r="H51" s="39"/>
      <c r="I51" s="4"/>
      <c r="J51" s="3"/>
      <c r="K51" s="4"/>
    </row>
  </sheetData>
  <sheetProtection/>
  <mergeCells count="14">
    <mergeCell ref="K3:K4"/>
    <mergeCell ref="A5:J5"/>
    <mergeCell ref="A9:J9"/>
    <mergeCell ref="A12:J12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27.125" style="0" customWidth="1"/>
    <col min="2" max="2" width="31.375" style="0" customWidth="1"/>
    <col min="3" max="3" width="10.125" style="0" customWidth="1"/>
    <col min="5" max="5" width="22.25390625" style="0" customWidth="1"/>
    <col min="6" max="6" width="35.00390625" style="0" customWidth="1"/>
  </cols>
  <sheetData>
    <row r="1" spans="1:11" ht="81" customHeight="1">
      <c r="A1" s="47" t="s">
        <v>610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5">
      <c r="A3" s="53" t="s">
        <v>0</v>
      </c>
      <c r="B3" s="55" t="s">
        <v>7</v>
      </c>
      <c r="C3" s="55" t="s">
        <v>9</v>
      </c>
      <c r="D3" s="42" t="s">
        <v>10</v>
      </c>
      <c r="E3" s="42" t="s">
        <v>5</v>
      </c>
      <c r="F3" s="42" t="s">
        <v>8</v>
      </c>
      <c r="G3" s="42" t="s">
        <v>582</v>
      </c>
      <c r="H3" s="42"/>
      <c r="I3" s="42" t="s">
        <v>583</v>
      </c>
      <c r="J3" s="42" t="s">
        <v>4</v>
      </c>
      <c r="K3" s="44" t="s">
        <v>3</v>
      </c>
    </row>
    <row r="4" spans="1:11" ht="15.75" thickBot="1">
      <c r="A4" s="54"/>
      <c r="B4" s="43"/>
      <c r="C4" s="43"/>
      <c r="D4" s="43"/>
      <c r="E4" s="43"/>
      <c r="F4" s="43"/>
      <c r="G4" s="30" t="s">
        <v>584</v>
      </c>
      <c r="H4" s="36" t="s">
        <v>585</v>
      </c>
      <c r="I4" s="43"/>
      <c r="J4" s="43"/>
      <c r="K4" s="45"/>
    </row>
    <row r="5" spans="1:11" ht="15">
      <c r="A5" s="46" t="s">
        <v>611</v>
      </c>
      <c r="B5" s="46"/>
      <c r="C5" s="46"/>
      <c r="D5" s="46"/>
      <c r="E5" s="46"/>
      <c r="F5" s="46"/>
      <c r="G5" s="46"/>
      <c r="H5" s="46"/>
      <c r="I5" s="46"/>
      <c r="J5" s="46"/>
      <c r="K5" s="4"/>
    </row>
    <row r="6" spans="1:11" ht="12.75">
      <c r="A6" s="18" t="s">
        <v>612</v>
      </c>
      <c r="B6" s="18" t="s">
        <v>613</v>
      </c>
      <c r="C6" s="18" t="s">
        <v>614</v>
      </c>
      <c r="D6" s="18" t="str">
        <f>"0,5918"</f>
        <v>0,5918</v>
      </c>
      <c r="E6" s="18" t="s">
        <v>109</v>
      </c>
      <c r="F6" s="18" t="s">
        <v>110</v>
      </c>
      <c r="G6" s="20" t="s">
        <v>18</v>
      </c>
      <c r="H6" s="37" t="s">
        <v>615</v>
      </c>
      <c r="I6" s="18" t="str">
        <f>"6160,0"</f>
        <v>6160,0</v>
      </c>
      <c r="J6" s="20" t="str">
        <f>"69,6832"</f>
        <v>69,6832</v>
      </c>
      <c r="K6" s="18" t="s">
        <v>20</v>
      </c>
    </row>
    <row r="7" spans="1:11" ht="12.75">
      <c r="A7" s="24" t="s">
        <v>616</v>
      </c>
      <c r="B7" s="24" t="s">
        <v>617</v>
      </c>
      <c r="C7" s="24" t="s">
        <v>108</v>
      </c>
      <c r="D7" s="24" t="str">
        <f>"0,6947"</f>
        <v>0,6947</v>
      </c>
      <c r="E7" s="24" t="s">
        <v>59</v>
      </c>
      <c r="F7" s="24" t="s">
        <v>17</v>
      </c>
      <c r="G7" s="26" t="s">
        <v>18</v>
      </c>
      <c r="H7" s="41" t="s">
        <v>618</v>
      </c>
      <c r="I7" s="24" t="str">
        <f>"2310,0"</f>
        <v>2310,0</v>
      </c>
      <c r="J7" s="26" t="str">
        <f>"32,5352"</f>
        <v>32,5352</v>
      </c>
      <c r="K7" s="24" t="s">
        <v>20</v>
      </c>
    </row>
    <row r="8" spans="1:11" ht="12.75">
      <c r="A8" s="24" t="s">
        <v>619</v>
      </c>
      <c r="B8" s="24" t="s">
        <v>620</v>
      </c>
      <c r="C8" s="24" t="s">
        <v>621</v>
      </c>
      <c r="D8" s="24" t="str">
        <f>"0,6870"</f>
        <v>0,6870</v>
      </c>
      <c r="E8" s="24" t="s">
        <v>59</v>
      </c>
      <c r="F8" s="24" t="s">
        <v>199</v>
      </c>
      <c r="G8" s="26" t="s">
        <v>18</v>
      </c>
      <c r="H8" s="41" t="s">
        <v>18</v>
      </c>
      <c r="I8" s="24" t="str">
        <f>"3025,0"</f>
        <v>3025,0</v>
      </c>
      <c r="J8" s="26" t="str">
        <f>"42,0430"</f>
        <v>42,0430</v>
      </c>
      <c r="K8" s="24" t="s">
        <v>20</v>
      </c>
    </row>
    <row r="9" spans="1:11" ht="12.75">
      <c r="A9" s="24" t="s">
        <v>622</v>
      </c>
      <c r="B9" s="24" t="s">
        <v>623</v>
      </c>
      <c r="C9" s="24" t="s">
        <v>624</v>
      </c>
      <c r="D9" s="24" t="str">
        <f>"0,6212"</f>
        <v>0,6212</v>
      </c>
      <c r="E9" s="24" t="s">
        <v>59</v>
      </c>
      <c r="F9" s="24" t="s">
        <v>199</v>
      </c>
      <c r="G9" s="26" t="s">
        <v>18</v>
      </c>
      <c r="H9" s="41" t="s">
        <v>625</v>
      </c>
      <c r="I9" s="24" t="str">
        <f>"2915,0"</f>
        <v>2915,0</v>
      </c>
      <c r="J9" s="26" t="str">
        <f>"35,4838"</f>
        <v>35,4838</v>
      </c>
      <c r="K9" s="24" t="s">
        <v>20</v>
      </c>
    </row>
    <row r="10" spans="1:11" ht="12.75">
      <c r="A10" s="24" t="s">
        <v>626</v>
      </c>
      <c r="B10" s="24" t="s">
        <v>334</v>
      </c>
      <c r="C10" s="24" t="s">
        <v>335</v>
      </c>
      <c r="D10" s="24" t="str">
        <f>"0,5873"</f>
        <v>0,5873</v>
      </c>
      <c r="E10" s="24" t="s">
        <v>109</v>
      </c>
      <c r="F10" s="24" t="s">
        <v>110</v>
      </c>
      <c r="G10" s="26" t="s">
        <v>18</v>
      </c>
      <c r="H10" s="41" t="s">
        <v>274</v>
      </c>
      <c r="I10" s="24" t="str">
        <f>"2860,0"</f>
        <v>2860,0</v>
      </c>
      <c r="J10" s="26" t="str">
        <f>"31,9553"</f>
        <v>31,9553</v>
      </c>
      <c r="K10" s="24" t="s">
        <v>20</v>
      </c>
    </row>
    <row r="11" spans="1:11" ht="12.75">
      <c r="A11" s="24" t="s">
        <v>627</v>
      </c>
      <c r="B11" s="24" t="s">
        <v>628</v>
      </c>
      <c r="C11" s="24" t="s">
        <v>492</v>
      </c>
      <c r="D11" s="24" t="str">
        <f>"0,6733"</f>
        <v>0,6733</v>
      </c>
      <c r="E11" s="24" t="s">
        <v>109</v>
      </c>
      <c r="F11" s="24" t="s">
        <v>110</v>
      </c>
      <c r="G11" s="26" t="s">
        <v>18</v>
      </c>
      <c r="H11" s="41" t="s">
        <v>629</v>
      </c>
      <c r="I11" s="24" t="str">
        <f>"2695,0"</f>
        <v>2695,0</v>
      </c>
      <c r="J11" s="26" t="str">
        <f>"36,5423"</f>
        <v>36,5423</v>
      </c>
      <c r="K11" s="24" t="s">
        <v>20</v>
      </c>
    </row>
    <row r="12" spans="1:11" ht="12.75">
      <c r="A12" s="21" t="s">
        <v>220</v>
      </c>
      <c r="B12" s="21" t="s">
        <v>630</v>
      </c>
      <c r="C12" s="21" t="s">
        <v>222</v>
      </c>
      <c r="D12" s="21" t="str">
        <f>"0,5947"</f>
        <v>0,5947</v>
      </c>
      <c r="E12" s="21" t="s">
        <v>109</v>
      </c>
      <c r="F12" s="21" t="s">
        <v>110</v>
      </c>
      <c r="G12" s="23" t="s">
        <v>18</v>
      </c>
      <c r="H12" s="38" t="s">
        <v>631</v>
      </c>
      <c r="I12" s="21" t="str">
        <f>"2090,0"</f>
        <v>2090,0</v>
      </c>
      <c r="J12" s="23" t="str">
        <f>"23,8312"</f>
        <v>23,8312</v>
      </c>
      <c r="K12" s="21" t="s">
        <v>20</v>
      </c>
    </row>
    <row r="13" spans="1:11" ht="12.75">
      <c r="A13" s="4"/>
      <c r="B13" s="4"/>
      <c r="C13" s="4"/>
      <c r="D13" s="4"/>
      <c r="E13" s="4"/>
      <c r="F13" s="4"/>
      <c r="G13" s="3"/>
      <c r="H13" s="39"/>
      <c r="I13" s="4"/>
      <c r="J13" s="3"/>
      <c r="K13" s="4"/>
    </row>
    <row r="14" spans="1:11" ht="15">
      <c r="A14" s="4"/>
      <c r="B14" s="4"/>
      <c r="C14" s="4"/>
      <c r="D14" s="4"/>
      <c r="E14" s="10" t="s">
        <v>21</v>
      </c>
      <c r="F14" s="4" t="s">
        <v>553</v>
      </c>
      <c r="G14" s="3"/>
      <c r="H14" s="39"/>
      <c r="I14" s="4"/>
      <c r="J14" s="3"/>
      <c r="K14" s="4"/>
    </row>
    <row r="15" spans="1:11" ht="15">
      <c r="A15" s="4"/>
      <c r="B15" s="4"/>
      <c r="C15" s="4"/>
      <c r="D15" s="4"/>
      <c r="E15" s="10" t="s">
        <v>22</v>
      </c>
      <c r="F15" s="4" t="s">
        <v>554</v>
      </c>
      <c r="G15" s="3"/>
      <c r="H15" s="39"/>
      <c r="I15" s="4"/>
      <c r="J15" s="3"/>
      <c r="K15" s="4"/>
    </row>
    <row r="16" spans="1:11" ht="15">
      <c r="A16" s="4"/>
      <c r="B16" s="4"/>
      <c r="C16" s="4"/>
      <c r="D16" s="4"/>
      <c r="E16" s="10" t="s">
        <v>23</v>
      </c>
      <c r="F16" s="4" t="s">
        <v>555</v>
      </c>
      <c r="G16" s="3"/>
      <c r="H16" s="39"/>
      <c r="I16" s="4"/>
      <c r="J16" s="3"/>
      <c r="K16" s="4"/>
    </row>
    <row r="17" spans="1:11" ht="15">
      <c r="A17" s="4"/>
      <c r="B17" s="4"/>
      <c r="C17" s="4"/>
      <c r="D17" s="4"/>
      <c r="E17" s="10" t="s">
        <v>24</v>
      </c>
      <c r="F17" s="4" t="s">
        <v>556</v>
      </c>
      <c r="G17" s="3"/>
      <c r="H17" s="39"/>
      <c r="I17" s="4"/>
      <c r="J17" s="3"/>
      <c r="K17" s="4"/>
    </row>
    <row r="18" spans="1:11" ht="15">
      <c r="A18" s="4"/>
      <c r="B18" s="4"/>
      <c r="C18" s="4"/>
      <c r="D18" s="4"/>
      <c r="E18" s="10" t="s">
        <v>24</v>
      </c>
      <c r="F18" s="4" t="s">
        <v>557</v>
      </c>
      <c r="G18" s="3"/>
      <c r="H18" s="39"/>
      <c r="I18" s="4"/>
      <c r="J18" s="3"/>
      <c r="K18" s="4"/>
    </row>
    <row r="19" spans="1:11" ht="15">
      <c r="A19" s="4"/>
      <c r="B19" s="4"/>
      <c r="C19" s="4"/>
      <c r="D19" s="4"/>
      <c r="E19" s="10" t="s">
        <v>25</v>
      </c>
      <c r="F19" s="4" t="s">
        <v>558</v>
      </c>
      <c r="G19" s="3"/>
      <c r="H19" s="39"/>
      <c r="I19" s="4"/>
      <c r="J19" s="3"/>
      <c r="K19" s="4"/>
    </row>
    <row r="20" spans="1:11" ht="15">
      <c r="A20" s="4"/>
      <c r="B20" s="4"/>
      <c r="C20" s="4"/>
      <c r="D20" s="4"/>
      <c r="E20" s="10"/>
      <c r="F20" s="4"/>
      <c r="G20" s="3"/>
      <c r="H20" s="39"/>
      <c r="I20" s="4"/>
      <c r="J20" s="3"/>
      <c r="K20" s="4"/>
    </row>
    <row r="21" spans="1:11" ht="12.75">
      <c r="A21" s="4"/>
      <c r="B21" s="4"/>
      <c r="C21" s="4"/>
      <c r="D21" s="4"/>
      <c r="E21" s="4"/>
      <c r="F21" s="4"/>
      <c r="G21" s="3"/>
      <c r="H21" s="39"/>
      <c r="I21" s="4"/>
      <c r="J21" s="3"/>
      <c r="K21" s="4"/>
    </row>
    <row r="22" spans="1:11" ht="18">
      <c r="A22" s="11" t="s">
        <v>26</v>
      </c>
      <c r="B22" s="11"/>
      <c r="C22" s="4"/>
      <c r="D22" s="4"/>
      <c r="E22" s="4"/>
      <c r="F22" s="4"/>
      <c r="G22" s="3"/>
      <c r="H22" s="39"/>
      <c r="I22" s="4"/>
      <c r="J22" s="3"/>
      <c r="K22" s="4"/>
    </row>
    <row r="23" spans="1:11" ht="15">
      <c r="A23" s="12" t="s">
        <v>72</v>
      </c>
      <c r="B23" s="12"/>
      <c r="C23" s="4"/>
      <c r="D23" s="4"/>
      <c r="E23" s="4"/>
      <c r="F23" s="4"/>
      <c r="G23" s="3"/>
      <c r="H23" s="39"/>
      <c r="I23" s="4"/>
      <c r="J23" s="3"/>
      <c r="K23" s="4"/>
    </row>
    <row r="24" spans="1:11" ht="14.25">
      <c r="A24" s="14"/>
      <c r="B24" s="15" t="s">
        <v>264</v>
      </c>
      <c r="C24" s="4"/>
      <c r="D24" s="4"/>
      <c r="E24" s="4"/>
      <c r="F24" s="4"/>
      <c r="G24" s="3"/>
      <c r="H24" s="39"/>
      <c r="I24" s="4"/>
      <c r="J24" s="3"/>
      <c r="K24" s="4"/>
    </row>
    <row r="25" spans="1:11" ht="15">
      <c r="A25" s="16" t="s">
        <v>29</v>
      </c>
      <c r="B25" s="16" t="s">
        <v>30</v>
      </c>
      <c r="C25" s="16" t="s">
        <v>31</v>
      </c>
      <c r="D25" s="16" t="s">
        <v>32</v>
      </c>
      <c r="E25" s="16" t="s">
        <v>33</v>
      </c>
      <c r="F25" s="4"/>
      <c r="G25" s="3"/>
      <c r="H25" s="39"/>
      <c r="I25" s="4"/>
      <c r="J25" s="3"/>
      <c r="K25" s="4"/>
    </row>
    <row r="26" spans="1:11" ht="12.75">
      <c r="A26" s="13" t="s">
        <v>567</v>
      </c>
      <c r="B26" s="4" t="s">
        <v>632</v>
      </c>
      <c r="C26" s="4" t="s">
        <v>633</v>
      </c>
      <c r="D26" s="4" t="s">
        <v>634</v>
      </c>
      <c r="E26" s="17" t="s">
        <v>635</v>
      </c>
      <c r="F26" s="4"/>
      <c r="G26" s="3"/>
      <c r="H26" s="39"/>
      <c r="I26" s="4"/>
      <c r="J26" s="3"/>
      <c r="K26" s="4"/>
    </row>
    <row r="27" spans="1:11" ht="12.75">
      <c r="A27" s="4"/>
      <c r="B27" s="4"/>
      <c r="C27" s="4"/>
      <c r="D27" s="4"/>
      <c r="E27" s="4"/>
      <c r="F27" s="4"/>
      <c r="G27" s="3"/>
      <c r="H27" s="39"/>
      <c r="I27" s="4"/>
      <c r="J27" s="3"/>
      <c r="K27" s="4"/>
    </row>
    <row r="28" spans="1:11" ht="14.25">
      <c r="A28" s="14"/>
      <c r="B28" s="15" t="s">
        <v>271</v>
      </c>
      <c r="C28" s="4"/>
      <c r="D28" s="4"/>
      <c r="E28" s="4"/>
      <c r="F28" s="4"/>
      <c r="G28" s="3"/>
      <c r="H28" s="39"/>
      <c r="I28" s="4"/>
      <c r="J28" s="3"/>
      <c r="K28" s="4"/>
    </row>
    <row r="29" spans="1:11" ht="15">
      <c r="A29" s="16" t="s">
        <v>29</v>
      </c>
      <c r="B29" s="16" t="s">
        <v>30</v>
      </c>
      <c r="C29" s="16" t="s">
        <v>31</v>
      </c>
      <c r="D29" s="16" t="s">
        <v>32</v>
      </c>
      <c r="E29" s="16" t="s">
        <v>33</v>
      </c>
      <c r="F29" s="4"/>
      <c r="G29" s="3"/>
      <c r="H29" s="39"/>
      <c r="I29" s="4"/>
      <c r="J29" s="3"/>
      <c r="K29" s="4"/>
    </row>
    <row r="30" spans="1:11" ht="12.75">
      <c r="A30" s="13" t="s">
        <v>636</v>
      </c>
      <c r="B30" s="4" t="s">
        <v>34</v>
      </c>
      <c r="C30" s="4" t="s">
        <v>633</v>
      </c>
      <c r="D30" s="4" t="s">
        <v>637</v>
      </c>
      <c r="E30" s="17" t="s">
        <v>638</v>
      </c>
      <c r="F30" s="4"/>
      <c r="G30" s="3"/>
      <c r="H30" s="39"/>
      <c r="I30" s="4"/>
      <c r="J30" s="3"/>
      <c r="K30" s="4"/>
    </row>
    <row r="31" spans="1:11" ht="12.75">
      <c r="A31" s="4"/>
      <c r="B31" s="4"/>
      <c r="C31" s="4"/>
      <c r="D31" s="4"/>
      <c r="E31" s="4"/>
      <c r="F31" s="4"/>
      <c r="G31" s="3"/>
      <c r="H31" s="39"/>
      <c r="I31" s="4"/>
      <c r="J31" s="3"/>
      <c r="K31" s="4"/>
    </row>
    <row r="32" spans="1:11" ht="14.25">
      <c r="A32" s="14"/>
      <c r="B32" s="15" t="s">
        <v>73</v>
      </c>
      <c r="C32" s="4"/>
      <c r="D32" s="4"/>
      <c r="E32" s="4"/>
      <c r="F32" s="4"/>
      <c r="G32" s="3"/>
      <c r="H32" s="39"/>
      <c r="I32" s="4"/>
      <c r="J32" s="3"/>
      <c r="K32" s="4"/>
    </row>
    <row r="33" spans="1:11" ht="15">
      <c r="A33" s="16" t="s">
        <v>29</v>
      </c>
      <c r="B33" s="16" t="s">
        <v>30</v>
      </c>
      <c r="C33" s="16" t="s">
        <v>31</v>
      </c>
      <c r="D33" s="16" t="s">
        <v>32</v>
      </c>
      <c r="E33" s="16" t="s">
        <v>33</v>
      </c>
      <c r="F33" s="4"/>
      <c r="G33" s="3"/>
      <c r="H33" s="39"/>
      <c r="I33" s="4"/>
      <c r="J33" s="3"/>
      <c r="K33" s="4"/>
    </row>
    <row r="34" spans="1:11" ht="12.75">
      <c r="A34" s="13" t="s">
        <v>639</v>
      </c>
      <c r="B34" s="4" t="s">
        <v>73</v>
      </c>
      <c r="C34" s="4" t="s">
        <v>633</v>
      </c>
      <c r="D34" s="4" t="s">
        <v>640</v>
      </c>
      <c r="E34" s="17" t="s">
        <v>641</v>
      </c>
      <c r="F34" s="4"/>
      <c r="G34" s="3"/>
      <c r="H34" s="39"/>
      <c r="I34" s="4"/>
      <c r="J34" s="3"/>
      <c r="K34" s="4"/>
    </row>
    <row r="35" spans="1:11" ht="12.75">
      <c r="A35" s="13" t="s">
        <v>642</v>
      </c>
      <c r="B35" s="4" t="s">
        <v>73</v>
      </c>
      <c r="C35" s="4" t="s">
        <v>633</v>
      </c>
      <c r="D35" s="4" t="s">
        <v>643</v>
      </c>
      <c r="E35" s="17" t="s">
        <v>644</v>
      </c>
      <c r="F35" s="4"/>
      <c r="G35" s="3"/>
      <c r="H35" s="39"/>
      <c r="I35" s="4"/>
      <c r="J35" s="3"/>
      <c r="K35" s="4"/>
    </row>
    <row r="36" spans="1:11" ht="12.75">
      <c r="A36" s="13" t="s">
        <v>645</v>
      </c>
      <c r="B36" s="4" t="s">
        <v>73</v>
      </c>
      <c r="C36" s="4" t="s">
        <v>633</v>
      </c>
      <c r="D36" s="4" t="s">
        <v>646</v>
      </c>
      <c r="E36" s="17" t="s">
        <v>647</v>
      </c>
      <c r="F36" s="4"/>
      <c r="G36" s="3"/>
      <c r="H36" s="39"/>
      <c r="I36" s="4"/>
      <c r="J36" s="3"/>
      <c r="K36" s="4"/>
    </row>
    <row r="37" spans="1:11" ht="12.75">
      <c r="A37" s="13" t="s">
        <v>332</v>
      </c>
      <c r="B37" s="4" t="s">
        <v>73</v>
      </c>
      <c r="C37" s="4" t="s">
        <v>633</v>
      </c>
      <c r="D37" s="4" t="s">
        <v>648</v>
      </c>
      <c r="E37" s="17" t="s">
        <v>649</v>
      </c>
      <c r="F37" s="4"/>
      <c r="G37" s="3"/>
      <c r="H37" s="39"/>
      <c r="I37" s="4"/>
      <c r="J37" s="3"/>
      <c r="K37" s="4"/>
    </row>
    <row r="38" spans="1:11" ht="12.75">
      <c r="A38" s="4"/>
      <c r="B38" s="4"/>
      <c r="C38" s="4"/>
      <c r="D38" s="4"/>
      <c r="E38" s="4"/>
      <c r="F38" s="4"/>
      <c r="G38" s="3"/>
      <c r="H38" s="39"/>
      <c r="I38" s="4"/>
      <c r="J38" s="3"/>
      <c r="K38" s="4"/>
    </row>
    <row r="39" spans="1:11" ht="14.25">
      <c r="A39" s="14"/>
      <c r="B39" s="15" t="s">
        <v>294</v>
      </c>
      <c r="C39" s="4"/>
      <c r="D39" s="4"/>
      <c r="E39" s="4"/>
      <c r="F39" s="4"/>
      <c r="G39" s="3"/>
      <c r="H39" s="39"/>
      <c r="I39" s="4"/>
      <c r="J39" s="3"/>
      <c r="K39" s="4"/>
    </row>
    <row r="40" spans="1:11" ht="15">
      <c r="A40" s="16" t="s">
        <v>29</v>
      </c>
      <c r="B40" s="16" t="s">
        <v>30</v>
      </c>
      <c r="C40" s="16" t="s">
        <v>31</v>
      </c>
      <c r="D40" s="16" t="s">
        <v>32</v>
      </c>
      <c r="E40" s="16" t="s">
        <v>33</v>
      </c>
      <c r="F40" s="4"/>
      <c r="G40" s="3"/>
      <c r="H40" s="39"/>
      <c r="I40" s="4"/>
      <c r="J40" s="3"/>
      <c r="K40" s="4"/>
    </row>
    <row r="41" spans="1:11" ht="12.75">
      <c r="A41" s="13" t="s">
        <v>219</v>
      </c>
      <c r="B41" s="4" t="s">
        <v>650</v>
      </c>
      <c r="C41" s="4" t="s">
        <v>633</v>
      </c>
      <c r="D41" s="4" t="s">
        <v>651</v>
      </c>
      <c r="E41" s="17" t="s">
        <v>652</v>
      </c>
      <c r="F41" s="4"/>
      <c r="G41" s="3"/>
      <c r="H41" s="39"/>
      <c r="I41" s="4"/>
      <c r="J41" s="3"/>
      <c r="K41" s="4"/>
    </row>
    <row r="42" spans="1:11" ht="12.75">
      <c r="A42" s="4"/>
      <c r="B42" s="4"/>
      <c r="C42" s="4"/>
      <c r="D42" s="4"/>
      <c r="E42" s="4"/>
      <c r="F42" s="4"/>
      <c r="G42" s="3"/>
      <c r="H42" s="39"/>
      <c r="I42" s="4"/>
      <c r="J42" s="3"/>
      <c r="K42" s="4"/>
    </row>
    <row r="43" spans="1:11" ht="12.75">
      <c r="A43" s="4"/>
      <c r="B43" s="4"/>
      <c r="C43" s="4"/>
      <c r="D43" s="4"/>
      <c r="E43" s="4"/>
      <c r="F43" s="4"/>
      <c r="G43" s="3"/>
      <c r="H43" s="39"/>
      <c r="I43" s="4"/>
      <c r="J43" s="3"/>
      <c r="K43" s="4"/>
    </row>
    <row r="44" spans="1:11" ht="12.75">
      <c r="A44" s="4"/>
      <c r="B44" s="4"/>
      <c r="C44" s="4"/>
      <c r="D44" s="4"/>
      <c r="E44" s="4"/>
      <c r="F44" s="4"/>
      <c r="G44" s="3"/>
      <c r="H44" s="39"/>
      <c r="I44" s="4"/>
      <c r="J44" s="3"/>
      <c r="K44" s="4"/>
    </row>
    <row r="45" spans="1:11" ht="12.75">
      <c r="A45" s="4"/>
      <c r="B45" s="4"/>
      <c r="C45" s="4"/>
      <c r="D45" s="4"/>
      <c r="E45" s="4"/>
      <c r="F45" s="4"/>
      <c r="G45" s="3"/>
      <c r="H45" s="39"/>
      <c r="I45" s="4"/>
      <c r="J45" s="3"/>
      <c r="K45" s="4"/>
    </row>
    <row r="46" spans="1:11" ht="18">
      <c r="A46" s="11" t="s">
        <v>37</v>
      </c>
      <c r="B46" s="11"/>
      <c r="C46" s="4"/>
      <c r="D46" s="4"/>
      <c r="E46" s="4"/>
      <c r="F46" s="4"/>
      <c r="G46" s="3"/>
      <c r="H46" s="39"/>
      <c r="I46" s="4"/>
      <c r="J46" s="3"/>
      <c r="K46" s="4"/>
    </row>
    <row r="47" spans="1:11" ht="15">
      <c r="A47" s="16" t="s">
        <v>38</v>
      </c>
      <c r="B47" s="16" t="s">
        <v>39</v>
      </c>
      <c r="C47" s="16" t="s">
        <v>40</v>
      </c>
      <c r="D47" s="4"/>
      <c r="E47" s="4"/>
      <c r="F47" s="4"/>
      <c r="G47" s="3"/>
      <c r="H47" s="39"/>
      <c r="I47" s="4"/>
      <c r="J47" s="3"/>
      <c r="K47" s="4"/>
    </row>
    <row r="48" spans="1:11" ht="12.75">
      <c r="A48" s="4" t="s">
        <v>109</v>
      </c>
      <c r="B48" s="4" t="s">
        <v>653</v>
      </c>
      <c r="C48" s="4" t="s">
        <v>654</v>
      </c>
      <c r="D48" s="4"/>
      <c r="E48" s="4"/>
      <c r="F48" s="4"/>
      <c r="G48" s="3"/>
      <c r="H48" s="39"/>
      <c r="I48" s="4"/>
      <c r="J48" s="3"/>
      <c r="K48" s="4"/>
    </row>
    <row r="49" spans="1:11" ht="12.75">
      <c r="A49" s="4" t="s">
        <v>59</v>
      </c>
      <c r="B49" s="4" t="s">
        <v>655</v>
      </c>
      <c r="C49" s="4" t="s">
        <v>656</v>
      </c>
      <c r="D49" s="4"/>
      <c r="E49" s="4"/>
      <c r="F49" s="4"/>
      <c r="G49" s="3"/>
      <c r="H49" s="39"/>
      <c r="I49" s="4"/>
      <c r="J49" s="3"/>
      <c r="K49" s="4"/>
    </row>
    <row r="50" spans="1:11" ht="12.75">
      <c r="A50" s="4"/>
      <c r="B50" s="4"/>
      <c r="C50" s="4"/>
      <c r="D50" s="4"/>
      <c r="E50" s="4"/>
      <c r="F50" s="4"/>
      <c r="G50" s="3"/>
      <c r="H50" s="39"/>
      <c r="I50" s="4"/>
      <c r="J50" s="3"/>
      <c r="K50" s="4"/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130.75390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7" t="s">
        <v>578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1.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0</v>
      </c>
      <c r="B3" s="55" t="s">
        <v>7</v>
      </c>
      <c r="C3" s="55" t="s">
        <v>9</v>
      </c>
      <c r="D3" s="42" t="s">
        <v>10</v>
      </c>
      <c r="E3" s="42" t="s">
        <v>5</v>
      </c>
      <c r="F3" s="42" t="s">
        <v>8</v>
      </c>
      <c r="G3" s="42" t="s">
        <v>2</v>
      </c>
      <c r="H3" s="42"/>
      <c r="I3" s="42"/>
      <c r="J3" s="42"/>
      <c r="K3" s="42" t="s">
        <v>43</v>
      </c>
      <c r="L3" s="42" t="s">
        <v>4</v>
      </c>
      <c r="M3" s="44" t="s">
        <v>3</v>
      </c>
    </row>
    <row r="4" spans="1:13" s="1" customFormat="1" ht="21" customHeight="1" thickBot="1">
      <c r="A4" s="54"/>
      <c r="B4" s="43"/>
      <c r="C4" s="43"/>
      <c r="D4" s="43"/>
      <c r="E4" s="43"/>
      <c r="F4" s="43"/>
      <c r="G4" s="5">
        <v>1</v>
      </c>
      <c r="H4" s="5">
        <v>2</v>
      </c>
      <c r="I4" s="5">
        <v>3</v>
      </c>
      <c r="J4" s="5" t="s">
        <v>6</v>
      </c>
      <c r="K4" s="43"/>
      <c r="L4" s="43"/>
      <c r="M4" s="45"/>
    </row>
    <row r="5" spans="1:12" ht="15">
      <c r="A5" s="46" t="s">
        <v>11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7" t="s">
        <v>84</v>
      </c>
      <c r="B6" s="7" t="s">
        <v>85</v>
      </c>
      <c r="C6" s="7" t="s">
        <v>86</v>
      </c>
      <c r="D6" s="7" t="str">
        <f>"0,9124"</f>
        <v>0,9124</v>
      </c>
      <c r="E6" s="7" t="s">
        <v>16</v>
      </c>
      <c r="F6" s="7" t="s">
        <v>17</v>
      </c>
      <c r="G6" s="9" t="s">
        <v>328</v>
      </c>
      <c r="H6" s="9" t="s">
        <v>356</v>
      </c>
      <c r="I6" s="8" t="s">
        <v>329</v>
      </c>
      <c r="J6" s="8"/>
      <c r="K6" s="7" t="str">
        <f>"70,0"</f>
        <v>70,0</v>
      </c>
      <c r="L6" s="9" t="str">
        <f>"72,1708"</f>
        <v>72,1708</v>
      </c>
      <c r="M6" s="7" t="s">
        <v>20</v>
      </c>
    </row>
    <row r="8" spans="1:12" ht="15">
      <c r="A8" s="56" t="s">
        <v>104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18" t="s">
        <v>106</v>
      </c>
      <c r="B9" s="18" t="s">
        <v>107</v>
      </c>
      <c r="C9" s="18" t="s">
        <v>108</v>
      </c>
      <c r="D9" s="18" t="str">
        <f>"0,7509"</f>
        <v>0,7509</v>
      </c>
      <c r="E9" s="18" t="s">
        <v>109</v>
      </c>
      <c r="F9" s="18" t="s">
        <v>110</v>
      </c>
      <c r="G9" s="20" t="s">
        <v>61</v>
      </c>
      <c r="H9" s="20" t="s">
        <v>330</v>
      </c>
      <c r="I9" s="19" t="s">
        <v>137</v>
      </c>
      <c r="J9" s="19"/>
      <c r="K9" s="18" t="str">
        <f>"112,5"</f>
        <v>112,5</v>
      </c>
      <c r="L9" s="20" t="str">
        <f>"91,2283"</f>
        <v>91,2283</v>
      </c>
      <c r="M9" s="18" t="s">
        <v>20</v>
      </c>
    </row>
    <row r="10" spans="1:13" ht="12.75">
      <c r="A10" s="21" t="s">
        <v>417</v>
      </c>
      <c r="B10" s="21" t="s">
        <v>418</v>
      </c>
      <c r="C10" s="21" t="s">
        <v>419</v>
      </c>
      <c r="D10" s="21" t="str">
        <f>"0,7290"</f>
        <v>0,7290</v>
      </c>
      <c r="E10" s="21" t="s">
        <v>59</v>
      </c>
      <c r="F10" s="21" t="s">
        <v>420</v>
      </c>
      <c r="G10" s="23" t="s">
        <v>421</v>
      </c>
      <c r="H10" s="22" t="s">
        <v>201</v>
      </c>
      <c r="I10" s="22" t="s">
        <v>201</v>
      </c>
      <c r="J10" s="22"/>
      <c r="K10" s="21" t="str">
        <f>"130,0"</f>
        <v>130,0</v>
      </c>
      <c r="L10" s="23" t="str">
        <f>"94,7635"</f>
        <v>94,7635</v>
      </c>
      <c r="M10" s="21" t="s">
        <v>20</v>
      </c>
    </row>
    <row r="12" spans="1:12" ht="15">
      <c r="A12" s="56" t="s">
        <v>422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3" ht="12.75">
      <c r="A13" s="7" t="s">
        <v>424</v>
      </c>
      <c r="B13" s="7" t="s">
        <v>425</v>
      </c>
      <c r="C13" s="7" t="s">
        <v>426</v>
      </c>
      <c r="D13" s="7" t="str">
        <f>"1,1657"</f>
        <v>1,1657</v>
      </c>
      <c r="E13" s="7" t="s">
        <v>16</v>
      </c>
      <c r="F13" s="7" t="s">
        <v>17</v>
      </c>
      <c r="G13" s="9" t="s">
        <v>261</v>
      </c>
      <c r="H13" s="9" t="s">
        <v>328</v>
      </c>
      <c r="I13" s="9" t="s">
        <v>356</v>
      </c>
      <c r="J13" s="8"/>
      <c r="K13" s="7" t="str">
        <f>"70,0"</f>
        <v>70,0</v>
      </c>
      <c r="L13" s="9" t="str">
        <f>"100,3668"</f>
        <v>100,3668</v>
      </c>
      <c r="M13" s="7" t="s">
        <v>20</v>
      </c>
    </row>
    <row r="15" spans="1:12" ht="15">
      <c r="A15" s="56" t="s">
        <v>112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3" ht="12.75">
      <c r="A16" s="7" t="s">
        <v>114</v>
      </c>
      <c r="B16" s="7" t="s">
        <v>115</v>
      </c>
      <c r="C16" s="7" t="s">
        <v>116</v>
      </c>
      <c r="D16" s="7" t="str">
        <f>"1,0756"</f>
        <v>1,0756</v>
      </c>
      <c r="E16" s="7" t="s">
        <v>49</v>
      </c>
      <c r="F16" s="7" t="s">
        <v>50</v>
      </c>
      <c r="G16" s="9" t="s">
        <v>261</v>
      </c>
      <c r="H16" s="9" t="s">
        <v>356</v>
      </c>
      <c r="I16" s="9" t="s">
        <v>259</v>
      </c>
      <c r="J16" s="8"/>
      <c r="K16" s="7" t="str">
        <f>"75,0"</f>
        <v>75,0</v>
      </c>
      <c r="L16" s="9" t="str">
        <f>"99,2241"</f>
        <v>99,2241</v>
      </c>
      <c r="M16" s="7" t="s">
        <v>20</v>
      </c>
    </row>
    <row r="18" spans="1:12" ht="15">
      <c r="A18" s="56" t="s">
        <v>104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3" ht="12.75">
      <c r="A19" s="18" t="s">
        <v>428</v>
      </c>
      <c r="B19" s="18" t="s">
        <v>429</v>
      </c>
      <c r="C19" s="18" t="s">
        <v>430</v>
      </c>
      <c r="D19" s="18" t="str">
        <f>"0,6985"</f>
        <v>0,6985</v>
      </c>
      <c r="E19" s="18" t="s">
        <v>59</v>
      </c>
      <c r="F19" s="18" t="s">
        <v>17</v>
      </c>
      <c r="G19" s="20" t="s">
        <v>431</v>
      </c>
      <c r="H19" s="20" t="s">
        <v>421</v>
      </c>
      <c r="I19" s="19" t="s">
        <v>200</v>
      </c>
      <c r="J19" s="19"/>
      <c r="K19" s="18" t="str">
        <f>"130,0"</f>
        <v>130,0</v>
      </c>
      <c r="L19" s="20" t="str">
        <f>"111,6822"</f>
        <v>111,6822</v>
      </c>
      <c r="M19" s="18" t="s">
        <v>20</v>
      </c>
    </row>
    <row r="20" spans="1:13" ht="12.75">
      <c r="A20" s="24" t="s">
        <v>433</v>
      </c>
      <c r="B20" s="24" t="s">
        <v>434</v>
      </c>
      <c r="C20" s="24" t="s">
        <v>435</v>
      </c>
      <c r="D20" s="24" t="str">
        <f>"0,7155"</f>
        <v>0,7155</v>
      </c>
      <c r="E20" s="24" t="s">
        <v>59</v>
      </c>
      <c r="F20" s="24" t="s">
        <v>17</v>
      </c>
      <c r="G20" s="26" t="s">
        <v>318</v>
      </c>
      <c r="H20" s="26" t="s">
        <v>61</v>
      </c>
      <c r="I20" s="26" t="s">
        <v>229</v>
      </c>
      <c r="J20" s="25"/>
      <c r="K20" s="24" t="str">
        <f>"115,0"</f>
        <v>115,0</v>
      </c>
      <c r="L20" s="26" t="str">
        <f>"92,9792"</f>
        <v>92,9792</v>
      </c>
      <c r="M20" s="24" t="s">
        <v>20</v>
      </c>
    </row>
    <row r="21" spans="1:13" ht="12.75">
      <c r="A21" s="24" t="s">
        <v>436</v>
      </c>
      <c r="B21" s="24" t="s">
        <v>146</v>
      </c>
      <c r="C21" s="24" t="s">
        <v>147</v>
      </c>
      <c r="D21" s="24" t="str">
        <f>"0,6737"</f>
        <v>0,6737</v>
      </c>
      <c r="E21" s="24" t="s">
        <v>59</v>
      </c>
      <c r="F21" s="24" t="s">
        <v>123</v>
      </c>
      <c r="G21" s="25" t="s">
        <v>437</v>
      </c>
      <c r="H21" s="26" t="s">
        <v>77</v>
      </c>
      <c r="I21" s="26" t="s">
        <v>438</v>
      </c>
      <c r="J21" s="25"/>
      <c r="K21" s="24" t="str">
        <f>"205,0"</f>
        <v>205,0</v>
      </c>
      <c r="L21" s="26" t="str">
        <f>"142,2517"</f>
        <v>142,2517</v>
      </c>
      <c r="M21" s="24" t="s">
        <v>20</v>
      </c>
    </row>
    <row r="22" spans="1:13" ht="12.75">
      <c r="A22" s="21" t="s">
        <v>149</v>
      </c>
      <c r="B22" s="21" t="s">
        <v>150</v>
      </c>
      <c r="C22" s="21" t="s">
        <v>151</v>
      </c>
      <c r="D22" s="21" t="str">
        <f>"0,6680"</f>
        <v>0,6680</v>
      </c>
      <c r="E22" s="21" t="s">
        <v>59</v>
      </c>
      <c r="F22" s="21" t="s">
        <v>152</v>
      </c>
      <c r="G22" s="23" t="s">
        <v>438</v>
      </c>
      <c r="H22" s="23" t="s">
        <v>439</v>
      </c>
      <c r="I22" s="23" t="s">
        <v>440</v>
      </c>
      <c r="J22" s="22"/>
      <c r="K22" s="21" t="str">
        <f>"220,0"</f>
        <v>220,0</v>
      </c>
      <c r="L22" s="23" t="str">
        <f>"146,9600"</f>
        <v>146,9600</v>
      </c>
      <c r="M22" s="21" t="s">
        <v>20</v>
      </c>
    </row>
    <row r="24" spans="1:12" ht="15">
      <c r="A24" s="56" t="s">
        <v>54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3" ht="12.75">
      <c r="A25" s="18" t="s">
        <v>442</v>
      </c>
      <c r="B25" s="18" t="s">
        <v>443</v>
      </c>
      <c r="C25" s="18" t="s">
        <v>444</v>
      </c>
      <c r="D25" s="18" t="str">
        <f>"0,5926"</f>
        <v>0,5926</v>
      </c>
      <c r="E25" s="18" t="s">
        <v>59</v>
      </c>
      <c r="F25" s="18" t="s">
        <v>17</v>
      </c>
      <c r="G25" s="20" t="s">
        <v>445</v>
      </c>
      <c r="H25" s="19" t="s">
        <v>446</v>
      </c>
      <c r="I25" s="19" t="s">
        <v>446</v>
      </c>
      <c r="J25" s="19"/>
      <c r="K25" s="18" t="str">
        <f>"160,0"</f>
        <v>160,0</v>
      </c>
      <c r="L25" s="20" t="str">
        <f>"94,8160"</f>
        <v>94,8160</v>
      </c>
      <c r="M25" s="18" t="s">
        <v>20</v>
      </c>
    </row>
    <row r="26" spans="1:13" ht="12.75">
      <c r="A26" s="21" t="s">
        <v>447</v>
      </c>
      <c r="B26" s="21" t="s">
        <v>212</v>
      </c>
      <c r="C26" s="21" t="s">
        <v>193</v>
      </c>
      <c r="D26" s="21" t="str">
        <f>"0,5903"</f>
        <v>0,5903</v>
      </c>
      <c r="E26" s="21" t="s">
        <v>49</v>
      </c>
      <c r="F26" s="21" t="s">
        <v>50</v>
      </c>
      <c r="G26" s="22" t="s">
        <v>77</v>
      </c>
      <c r="H26" s="22" t="s">
        <v>77</v>
      </c>
      <c r="I26" s="22" t="s">
        <v>448</v>
      </c>
      <c r="J26" s="22"/>
      <c r="K26" s="21" t="str">
        <f>"0.00"</f>
        <v>0.00</v>
      </c>
      <c r="L26" s="23" t="str">
        <f>"0,0000"</f>
        <v>0,0000</v>
      </c>
      <c r="M26" s="21" t="s">
        <v>20</v>
      </c>
    </row>
    <row r="27" ht="12.75"/>
    <row r="28" spans="1:12" ht="15">
      <c r="A28" s="56" t="s">
        <v>230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3" ht="12.75">
      <c r="A29" s="18" t="s">
        <v>450</v>
      </c>
      <c r="B29" s="18" t="s">
        <v>451</v>
      </c>
      <c r="C29" s="18" t="s">
        <v>452</v>
      </c>
      <c r="D29" s="18" t="str">
        <f>"0,5550"</f>
        <v>0,5550</v>
      </c>
      <c r="E29" s="18" t="s">
        <v>59</v>
      </c>
      <c r="F29" s="18" t="s">
        <v>68</v>
      </c>
      <c r="G29" s="20" t="s">
        <v>70</v>
      </c>
      <c r="H29" s="20" t="s">
        <v>367</v>
      </c>
      <c r="I29" s="19" t="s">
        <v>453</v>
      </c>
      <c r="J29" s="19"/>
      <c r="K29" s="18" t="str">
        <f>"220,0"</f>
        <v>220,0</v>
      </c>
      <c r="L29" s="20" t="str">
        <f>"122,1000"</f>
        <v>122,1000</v>
      </c>
      <c r="M29" s="18" t="s">
        <v>20</v>
      </c>
    </row>
    <row r="30" spans="1:13" ht="12.75">
      <c r="A30" s="24" t="s">
        <v>253</v>
      </c>
      <c r="B30" s="24" t="s">
        <v>254</v>
      </c>
      <c r="C30" s="24" t="s">
        <v>255</v>
      </c>
      <c r="D30" s="24" t="str">
        <f>"0,5619"</f>
        <v>0,5619</v>
      </c>
      <c r="E30" s="24" t="s">
        <v>49</v>
      </c>
      <c r="F30" s="24" t="s">
        <v>17</v>
      </c>
      <c r="G30" s="26" t="s">
        <v>70</v>
      </c>
      <c r="H30" s="26" t="s">
        <v>367</v>
      </c>
      <c r="I30" s="25" t="s">
        <v>368</v>
      </c>
      <c r="J30" s="25"/>
      <c r="K30" s="24" t="str">
        <f>"220,0"</f>
        <v>220,0</v>
      </c>
      <c r="L30" s="26" t="str">
        <f>"125,8431"</f>
        <v>125,8431</v>
      </c>
      <c r="M30" s="24" t="s">
        <v>20</v>
      </c>
    </row>
    <row r="31" spans="1:13" ht="12.75">
      <c r="A31" s="21" t="s">
        <v>455</v>
      </c>
      <c r="B31" s="21" t="s">
        <v>456</v>
      </c>
      <c r="C31" s="21" t="s">
        <v>457</v>
      </c>
      <c r="D31" s="21" t="str">
        <f>"0,5685"</f>
        <v>0,5685</v>
      </c>
      <c r="E31" s="21" t="s">
        <v>59</v>
      </c>
      <c r="F31" s="21" t="s">
        <v>17</v>
      </c>
      <c r="G31" s="23" t="s">
        <v>70</v>
      </c>
      <c r="H31" s="22" t="s">
        <v>453</v>
      </c>
      <c r="I31" s="22" t="s">
        <v>453</v>
      </c>
      <c r="J31" s="22"/>
      <c r="K31" s="21" t="str">
        <f>"210,0"</f>
        <v>210,0</v>
      </c>
      <c r="L31" s="23" t="str">
        <f>"119,3850"</f>
        <v>119,3850</v>
      </c>
      <c r="M31" s="21" t="s">
        <v>20</v>
      </c>
    </row>
    <row r="32" ht="12.75"/>
    <row r="33" spans="5:6" ht="15">
      <c r="E33" s="10" t="s">
        <v>21</v>
      </c>
      <c r="F33" s="4" t="s">
        <v>553</v>
      </c>
    </row>
    <row r="34" spans="5:6" ht="15">
      <c r="E34" s="10" t="s">
        <v>22</v>
      </c>
      <c r="F34" s="4" t="s">
        <v>554</v>
      </c>
    </row>
    <row r="35" spans="5:6" ht="15">
      <c r="E35" s="10" t="s">
        <v>23</v>
      </c>
      <c r="F35" s="4" t="s">
        <v>555</v>
      </c>
    </row>
    <row r="36" spans="5:6" ht="15">
      <c r="E36" s="10" t="s">
        <v>24</v>
      </c>
      <c r="F36" s="4" t="s">
        <v>556</v>
      </c>
    </row>
    <row r="37" spans="5:6" ht="15">
      <c r="E37" s="10" t="s">
        <v>24</v>
      </c>
      <c r="F37" s="4" t="s">
        <v>557</v>
      </c>
    </row>
    <row r="38" spans="5:6" ht="15">
      <c r="E38" s="10" t="s">
        <v>25</v>
      </c>
      <c r="F38" s="4" t="s">
        <v>558</v>
      </c>
    </row>
    <row r="39" ht="15">
      <c r="E39" s="10"/>
    </row>
    <row r="41" spans="1:2" ht="18">
      <c r="A41" s="11" t="s">
        <v>26</v>
      </c>
      <c r="B41" s="11"/>
    </row>
    <row r="42" spans="1:2" ht="15">
      <c r="A42" s="12" t="s">
        <v>27</v>
      </c>
      <c r="B42" s="12"/>
    </row>
    <row r="43" spans="1:2" ht="14.25">
      <c r="A43" s="14"/>
      <c r="B43" s="15" t="s">
        <v>256</v>
      </c>
    </row>
    <row r="44" spans="1:5" ht="15">
      <c r="A44" s="16" t="s">
        <v>29</v>
      </c>
      <c r="B44" s="16" t="s">
        <v>30</v>
      </c>
      <c r="C44" s="16" t="s">
        <v>31</v>
      </c>
      <c r="D44" s="16" t="s">
        <v>32</v>
      </c>
      <c r="E44" s="16" t="s">
        <v>33</v>
      </c>
    </row>
    <row r="45" spans="1:5" ht="12.75">
      <c r="A45" s="13" t="s">
        <v>105</v>
      </c>
      <c r="B45" s="4" t="s">
        <v>257</v>
      </c>
      <c r="C45" s="4" t="s">
        <v>259</v>
      </c>
      <c r="D45" s="4" t="s">
        <v>330</v>
      </c>
      <c r="E45" s="17" t="s">
        <v>458</v>
      </c>
    </row>
    <row r="46" spans="1:5" ht="12.75">
      <c r="A46" s="13" t="s">
        <v>83</v>
      </c>
      <c r="B46" s="4" t="s">
        <v>257</v>
      </c>
      <c r="C46" s="4" t="s">
        <v>35</v>
      </c>
      <c r="D46" s="4" t="s">
        <v>356</v>
      </c>
      <c r="E46" s="17" t="s">
        <v>459</v>
      </c>
    </row>
    <row r="48" spans="1:2" ht="14.25">
      <c r="A48" s="14"/>
      <c r="B48" s="15" t="s">
        <v>73</v>
      </c>
    </row>
    <row r="49" spans="1:5" ht="15">
      <c r="A49" s="16" t="s">
        <v>29</v>
      </c>
      <c r="B49" s="16" t="s">
        <v>30</v>
      </c>
      <c r="C49" s="16" t="s">
        <v>31</v>
      </c>
      <c r="D49" s="16" t="s">
        <v>32</v>
      </c>
      <c r="E49" s="16" t="s">
        <v>33</v>
      </c>
    </row>
    <row r="50" spans="1:5" ht="12.75">
      <c r="A50" s="13" t="s">
        <v>416</v>
      </c>
      <c r="B50" s="4" t="s">
        <v>73</v>
      </c>
      <c r="C50" s="4" t="s">
        <v>259</v>
      </c>
      <c r="D50" s="4" t="s">
        <v>160</v>
      </c>
      <c r="E50" s="17" t="s">
        <v>460</v>
      </c>
    </row>
    <row r="53" spans="1:2" ht="15">
      <c r="A53" s="12" t="s">
        <v>72</v>
      </c>
      <c r="B53" s="12"/>
    </row>
    <row r="54" spans="1:2" ht="14.25">
      <c r="A54" s="14"/>
      <c r="B54" s="15" t="s">
        <v>264</v>
      </c>
    </row>
    <row r="55" spans="1:5" ht="15">
      <c r="A55" s="16" t="s">
        <v>29</v>
      </c>
      <c r="B55" s="16" t="s">
        <v>30</v>
      </c>
      <c r="C55" s="16" t="s">
        <v>31</v>
      </c>
      <c r="D55" s="16" t="s">
        <v>32</v>
      </c>
      <c r="E55" s="16" t="s">
        <v>33</v>
      </c>
    </row>
    <row r="56" spans="1:5" ht="12.75">
      <c r="A56" s="13" t="s">
        <v>427</v>
      </c>
      <c r="B56" s="4" t="s">
        <v>268</v>
      </c>
      <c r="C56" s="4" t="s">
        <v>259</v>
      </c>
      <c r="D56" s="4" t="s">
        <v>160</v>
      </c>
      <c r="E56" s="17" t="s">
        <v>461</v>
      </c>
    </row>
    <row r="57" spans="1:5" ht="12.75">
      <c r="A57" s="13" t="s">
        <v>423</v>
      </c>
      <c r="B57" s="4" t="s">
        <v>268</v>
      </c>
      <c r="C57" s="4" t="s">
        <v>462</v>
      </c>
      <c r="D57" s="4" t="s">
        <v>356</v>
      </c>
      <c r="E57" s="17" t="s">
        <v>463</v>
      </c>
    </row>
    <row r="58" spans="1:5" ht="12.75">
      <c r="A58" s="13" t="s">
        <v>113</v>
      </c>
      <c r="B58" s="4" t="s">
        <v>268</v>
      </c>
      <c r="C58" s="4" t="s">
        <v>269</v>
      </c>
      <c r="D58" s="4" t="s">
        <v>259</v>
      </c>
      <c r="E58" s="17" t="s">
        <v>464</v>
      </c>
    </row>
    <row r="59" spans="1:5" ht="12.75">
      <c r="A59" s="13" t="s">
        <v>432</v>
      </c>
      <c r="B59" s="4" t="s">
        <v>257</v>
      </c>
      <c r="C59" s="4" t="s">
        <v>259</v>
      </c>
      <c r="D59" s="4" t="s">
        <v>137</v>
      </c>
      <c r="E59" s="17" t="s">
        <v>465</v>
      </c>
    </row>
    <row r="61" spans="1:2" ht="14.25">
      <c r="A61" s="14"/>
      <c r="B61" s="15" t="s">
        <v>271</v>
      </c>
    </row>
    <row r="62" spans="1:5" ht="15">
      <c r="A62" s="16" t="s">
        <v>29</v>
      </c>
      <c r="B62" s="16" t="s">
        <v>30</v>
      </c>
      <c r="C62" s="16" t="s">
        <v>31</v>
      </c>
      <c r="D62" s="16" t="s">
        <v>32</v>
      </c>
      <c r="E62" s="16" t="s">
        <v>33</v>
      </c>
    </row>
    <row r="63" spans="1:5" ht="12.75">
      <c r="A63" s="13" t="s">
        <v>144</v>
      </c>
      <c r="B63" s="4" t="s">
        <v>34</v>
      </c>
      <c r="C63" s="4" t="s">
        <v>259</v>
      </c>
      <c r="D63" s="4" t="s">
        <v>448</v>
      </c>
      <c r="E63" s="17" t="s">
        <v>466</v>
      </c>
    </row>
    <row r="65" spans="1:2" ht="14.25">
      <c r="A65" s="14"/>
      <c r="B65" s="15" t="s">
        <v>73</v>
      </c>
    </row>
    <row r="66" spans="1:5" ht="15">
      <c r="A66" s="16" t="s">
        <v>29</v>
      </c>
      <c r="B66" s="16" t="s">
        <v>30</v>
      </c>
      <c r="C66" s="16" t="s">
        <v>31</v>
      </c>
      <c r="D66" s="16" t="s">
        <v>32</v>
      </c>
      <c r="E66" s="16" t="s">
        <v>33</v>
      </c>
    </row>
    <row r="67" spans="1:5" ht="12.75">
      <c r="A67" s="13" t="s">
        <v>148</v>
      </c>
      <c r="B67" s="4" t="s">
        <v>73</v>
      </c>
      <c r="C67" s="4" t="s">
        <v>259</v>
      </c>
      <c r="D67" s="4" t="s">
        <v>367</v>
      </c>
      <c r="E67" s="17" t="s">
        <v>467</v>
      </c>
    </row>
    <row r="68" spans="1:5" ht="12.75">
      <c r="A68" s="13" t="s">
        <v>449</v>
      </c>
      <c r="B68" s="4" t="s">
        <v>73</v>
      </c>
      <c r="C68" s="4" t="s">
        <v>61</v>
      </c>
      <c r="D68" s="4" t="s">
        <v>367</v>
      </c>
      <c r="E68" s="17" t="s">
        <v>468</v>
      </c>
    </row>
    <row r="69" spans="1:5" ht="12.75">
      <c r="A69" s="13" t="s">
        <v>441</v>
      </c>
      <c r="B69" s="4" t="s">
        <v>73</v>
      </c>
      <c r="C69" s="4" t="s">
        <v>60</v>
      </c>
      <c r="D69" s="4" t="s">
        <v>51</v>
      </c>
      <c r="E69" s="17" t="s">
        <v>469</v>
      </c>
    </row>
    <row r="71" spans="1:2" ht="14.25">
      <c r="A71" s="14"/>
      <c r="B71" s="15" t="s">
        <v>294</v>
      </c>
    </row>
    <row r="72" spans="1:5" ht="15">
      <c r="A72" s="16" t="s">
        <v>29</v>
      </c>
      <c r="B72" s="16" t="s">
        <v>30</v>
      </c>
      <c r="C72" s="16" t="s">
        <v>31</v>
      </c>
      <c r="D72" s="16" t="s">
        <v>32</v>
      </c>
      <c r="E72" s="16" t="s">
        <v>33</v>
      </c>
    </row>
    <row r="73" spans="1:5" ht="12.75">
      <c r="A73" s="13" t="s">
        <v>252</v>
      </c>
      <c r="B73" s="4" t="s">
        <v>295</v>
      </c>
      <c r="C73" s="4" t="s">
        <v>61</v>
      </c>
      <c r="D73" s="4" t="s">
        <v>367</v>
      </c>
      <c r="E73" s="17" t="s">
        <v>470</v>
      </c>
    </row>
    <row r="74" spans="1:5" ht="12.75">
      <c r="A74" s="13" t="s">
        <v>454</v>
      </c>
      <c r="B74" s="4" t="s">
        <v>295</v>
      </c>
      <c r="C74" s="4" t="s">
        <v>61</v>
      </c>
      <c r="D74" s="4" t="s">
        <v>70</v>
      </c>
      <c r="E74" s="17" t="s">
        <v>471</v>
      </c>
    </row>
    <row r="79" spans="1:2" ht="18">
      <c r="A79" s="11" t="s">
        <v>37</v>
      </c>
      <c r="B79" s="11"/>
    </row>
    <row r="80" spans="1:3" ht="15">
      <c r="A80" s="16" t="s">
        <v>38</v>
      </c>
      <c r="B80" s="16" t="s">
        <v>39</v>
      </c>
      <c r="C80" s="16" t="s">
        <v>40</v>
      </c>
    </row>
    <row r="81" spans="1:3" ht="12.75">
      <c r="A81" s="4" t="s">
        <v>59</v>
      </c>
      <c r="B81" s="4" t="s">
        <v>472</v>
      </c>
      <c r="C81" s="4" t="s">
        <v>473</v>
      </c>
    </row>
    <row r="82" spans="1:3" ht="12.75">
      <c r="A82" s="4" t="s">
        <v>49</v>
      </c>
      <c r="B82" s="4" t="s">
        <v>80</v>
      </c>
      <c r="C82" s="4" t="s">
        <v>474</v>
      </c>
    </row>
    <row r="83" spans="1:3" ht="12.75">
      <c r="A83" s="4" t="s">
        <v>16</v>
      </c>
      <c r="B83" s="4" t="s">
        <v>80</v>
      </c>
      <c r="C83" s="4" t="s">
        <v>475</v>
      </c>
    </row>
    <row r="84" spans="1:3" ht="12.75">
      <c r="A84" s="4" t="s">
        <v>109</v>
      </c>
      <c r="B84" s="4" t="s">
        <v>41</v>
      </c>
      <c r="C84" s="4" t="s">
        <v>476</v>
      </c>
    </row>
  </sheetData>
  <sheetProtection/>
  <mergeCells count="18">
    <mergeCell ref="A15:L15"/>
    <mergeCell ref="A18:L18"/>
    <mergeCell ref="A24:L24"/>
    <mergeCell ref="A28:L28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0.75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8" width="6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7" t="s">
        <v>577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1.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0</v>
      </c>
      <c r="B3" s="55" t="s">
        <v>7</v>
      </c>
      <c r="C3" s="55" t="s">
        <v>9</v>
      </c>
      <c r="D3" s="42" t="s">
        <v>10</v>
      </c>
      <c r="E3" s="42" t="s">
        <v>5</v>
      </c>
      <c r="F3" s="42" t="s">
        <v>8</v>
      </c>
      <c r="G3" s="42" t="s">
        <v>2</v>
      </c>
      <c r="H3" s="42"/>
      <c r="I3" s="42"/>
      <c r="J3" s="42"/>
      <c r="K3" s="42" t="s">
        <v>43</v>
      </c>
      <c r="L3" s="42" t="s">
        <v>4</v>
      </c>
      <c r="M3" s="44" t="s">
        <v>3</v>
      </c>
    </row>
    <row r="4" spans="1:13" s="1" customFormat="1" ht="21" customHeight="1" thickBot="1">
      <c r="A4" s="54"/>
      <c r="B4" s="43"/>
      <c r="C4" s="43"/>
      <c r="D4" s="43"/>
      <c r="E4" s="43"/>
      <c r="F4" s="43"/>
      <c r="G4" s="5">
        <v>1</v>
      </c>
      <c r="H4" s="5">
        <v>2</v>
      </c>
      <c r="I4" s="5">
        <v>3</v>
      </c>
      <c r="J4" s="5" t="s">
        <v>6</v>
      </c>
      <c r="K4" s="43"/>
      <c r="L4" s="43"/>
      <c r="M4" s="45"/>
    </row>
    <row r="5" spans="1:12" ht="15">
      <c r="A5" s="46" t="s">
        <v>54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7" t="s">
        <v>56</v>
      </c>
      <c r="B6" s="7" t="s">
        <v>57</v>
      </c>
      <c r="C6" s="7" t="s">
        <v>58</v>
      </c>
      <c r="D6" s="7" t="str">
        <f>"0,5935"</f>
        <v>0,5935</v>
      </c>
      <c r="E6" s="7" t="s">
        <v>59</v>
      </c>
      <c r="F6" s="7" t="s">
        <v>17</v>
      </c>
      <c r="G6" s="9" t="s">
        <v>403</v>
      </c>
      <c r="H6" s="8" t="s">
        <v>404</v>
      </c>
      <c r="I6" s="8"/>
      <c r="J6" s="8"/>
      <c r="K6" s="7" t="str">
        <f>"180,0"</f>
        <v>180,0</v>
      </c>
      <c r="L6" s="9" t="str">
        <f>"106,8300"</f>
        <v>106,8300</v>
      </c>
      <c r="M6" s="7" t="s">
        <v>20</v>
      </c>
    </row>
    <row r="7" ht="12.75"/>
    <row r="8" spans="1:12" ht="15">
      <c r="A8" s="56" t="s">
        <v>230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7" t="s">
        <v>406</v>
      </c>
      <c r="B9" s="7" t="s">
        <v>407</v>
      </c>
      <c r="C9" s="7" t="s">
        <v>408</v>
      </c>
      <c r="D9" s="7" t="str">
        <f>"0,5687"</f>
        <v>0,5687</v>
      </c>
      <c r="E9" s="7" t="s">
        <v>59</v>
      </c>
      <c r="F9" s="7" t="s">
        <v>17</v>
      </c>
      <c r="G9" s="9" t="s">
        <v>409</v>
      </c>
      <c r="H9" s="9" t="s">
        <v>410</v>
      </c>
      <c r="I9" s="8" t="s">
        <v>411</v>
      </c>
      <c r="J9" s="8"/>
      <c r="K9" s="7" t="str">
        <f>"280,0"</f>
        <v>280,0</v>
      </c>
      <c r="L9" s="9" t="str">
        <f>"159,6997"</f>
        <v>159,6997</v>
      </c>
      <c r="M9" s="7" t="s">
        <v>20</v>
      </c>
    </row>
    <row r="10" ht="12.75"/>
    <row r="11" spans="5:6" ht="15">
      <c r="E11" s="10" t="s">
        <v>21</v>
      </c>
      <c r="F11" s="4" t="s">
        <v>553</v>
      </c>
    </row>
    <row r="12" spans="5:6" ht="15">
      <c r="E12" s="10" t="s">
        <v>22</v>
      </c>
      <c r="F12" s="4" t="s">
        <v>554</v>
      </c>
    </row>
    <row r="13" spans="5:6" ht="15">
      <c r="E13" s="10" t="s">
        <v>23</v>
      </c>
      <c r="F13" s="4" t="s">
        <v>555</v>
      </c>
    </row>
    <row r="14" spans="5:6" ht="15">
      <c r="E14" s="10" t="s">
        <v>24</v>
      </c>
      <c r="F14" s="4" t="s">
        <v>556</v>
      </c>
    </row>
    <row r="15" spans="5:6" ht="15">
      <c r="E15" s="10" t="s">
        <v>24</v>
      </c>
      <c r="F15" s="4" t="s">
        <v>557</v>
      </c>
    </row>
    <row r="16" spans="5:6" ht="15">
      <c r="E16" s="10" t="s">
        <v>25</v>
      </c>
      <c r="F16" s="4" t="s">
        <v>558</v>
      </c>
    </row>
    <row r="17" ht="15">
      <c r="E17" s="10"/>
    </row>
    <row r="19" spans="1:2" ht="18">
      <c r="A19" s="11" t="s">
        <v>26</v>
      </c>
      <c r="B19" s="11"/>
    </row>
    <row r="20" spans="1:2" ht="15">
      <c r="A20" s="12" t="s">
        <v>72</v>
      </c>
      <c r="B20" s="12"/>
    </row>
    <row r="21" spans="1:2" ht="14.25">
      <c r="A21" s="14"/>
      <c r="B21" s="15" t="s">
        <v>73</v>
      </c>
    </row>
    <row r="22" spans="1:5" ht="15">
      <c r="A22" s="16" t="s">
        <v>29</v>
      </c>
      <c r="B22" s="16" t="s">
        <v>30</v>
      </c>
      <c r="C22" s="16" t="s">
        <v>31</v>
      </c>
      <c r="D22" s="16" t="s">
        <v>32</v>
      </c>
      <c r="E22" s="16" t="s">
        <v>33</v>
      </c>
    </row>
    <row r="23" spans="1:5" ht="12.75">
      <c r="A23" s="13" t="s">
        <v>55</v>
      </c>
      <c r="B23" s="4" t="s">
        <v>73</v>
      </c>
      <c r="C23" s="4" t="s">
        <v>60</v>
      </c>
      <c r="D23" s="4" t="s">
        <v>53</v>
      </c>
      <c r="E23" s="17" t="s">
        <v>412</v>
      </c>
    </row>
    <row r="25" spans="1:2" ht="14.25">
      <c r="A25" s="14"/>
      <c r="B25" s="15" t="s">
        <v>294</v>
      </c>
    </row>
    <row r="26" spans="1:5" ht="15">
      <c r="A26" s="16" t="s">
        <v>29</v>
      </c>
      <c r="B26" s="16" t="s">
        <v>30</v>
      </c>
      <c r="C26" s="16" t="s">
        <v>31</v>
      </c>
      <c r="D26" s="16" t="s">
        <v>32</v>
      </c>
      <c r="E26" s="16" t="s">
        <v>33</v>
      </c>
    </row>
    <row r="27" spans="1:5" ht="12.75">
      <c r="A27" s="13" t="s">
        <v>405</v>
      </c>
      <c r="B27" s="4" t="s">
        <v>295</v>
      </c>
      <c r="C27" s="4" t="s">
        <v>61</v>
      </c>
      <c r="D27" s="4" t="s">
        <v>413</v>
      </c>
      <c r="E27" s="17" t="s">
        <v>414</v>
      </c>
    </row>
    <row r="32" spans="1:2" ht="18">
      <c r="A32" s="11" t="s">
        <v>37</v>
      </c>
      <c r="B32" s="11"/>
    </row>
    <row r="33" spans="1:3" ht="15">
      <c r="A33" s="16" t="s">
        <v>38</v>
      </c>
      <c r="B33" s="16" t="s">
        <v>39</v>
      </c>
      <c r="C33" s="16" t="s">
        <v>40</v>
      </c>
    </row>
    <row r="34" spans="1:3" ht="12.75">
      <c r="A34" s="4" t="s">
        <v>59</v>
      </c>
      <c r="B34" s="4" t="s">
        <v>80</v>
      </c>
      <c r="C34" s="4" t="s">
        <v>415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88.25390625" style="4" bestFit="1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10" width="5.62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7" t="s">
        <v>576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1.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0</v>
      </c>
      <c r="B3" s="55" t="s">
        <v>7</v>
      </c>
      <c r="C3" s="55" t="s">
        <v>9</v>
      </c>
      <c r="D3" s="42" t="s">
        <v>10</v>
      </c>
      <c r="E3" s="42" t="s">
        <v>5</v>
      </c>
      <c r="F3" s="42" t="s">
        <v>8</v>
      </c>
      <c r="G3" s="42" t="s">
        <v>1</v>
      </c>
      <c r="H3" s="42"/>
      <c r="I3" s="42"/>
      <c r="J3" s="42"/>
      <c r="K3" s="42" t="s">
        <v>43</v>
      </c>
      <c r="L3" s="42" t="s">
        <v>4</v>
      </c>
      <c r="M3" s="44" t="s">
        <v>3</v>
      </c>
    </row>
    <row r="4" spans="1:13" s="1" customFormat="1" ht="21" customHeight="1" thickBot="1">
      <c r="A4" s="54"/>
      <c r="B4" s="43"/>
      <c r="C4" s="43"/>
      <c r="D4" s="43"/>
      <c r="E4" s="43"/>
      <c r="F4" s="43"/>
      <c r="G4" s="5">
        <v>1</v>
      </c>
      <c r="H4" s="5">
        <v>2</v>
      </c>
      <c r="I4" s="5">
        <v>3</v>
      </c>
      <c r="J4" s="5" t="s">
        <v>6</v>
      </c>
      <c r="K4" s="43"/>
      <c r="L4" s="43"/>
      <c r="M4" s="45"/>
    </row>
    <row r="5" spans="1:12" ht="15">
      <c r="A5" s="46" t="s">
        <v>90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7" t="s">
        <v>354</v>
      </c>
      <c r="B6" s="7" t="s">
        <v>355</v>
      </c>
      <c r="C6" s="7" t="s">
        <v>94</v>
      </c>
      <c r="D6" s="7" t="str">
        <f>"0,8731"</f>
        <v>0,8731</v>
      </c>
      <c r="E6" s="7" t="s">
        <v>49</v>
      </c>
      <c r="F6" s="7" t="s">
        <v>50</v>
      </c>
      <c r="G6" s="9" t="s">
        <v>261</v>
      </c>
      <c r="H6" s="9" t="s">
        <v>328</v>
      </c>
      <c r="I6" s="9" t="s">
        <v>356</v>
      </c>
      <c r="J6" s="8"/>
      <c r="K6" s="7" t="str">
        <f>"70,0"</f>
        <v>70,0</v>
      </c>
      <c r="L6" s="9" t="str">
        <f>"61,1205"</f>
        <v>61,1205</v>
      </c>
      <c r="M6" s="7" t="s">
        <v>20</v>
      </c>
    </row>
    <row r="8" spans="1:12" ht="15">
      <c r="A8" s="56" t="s">
        <v>104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7" t="s">
        <v>358</v>
      </c>
      <c r="B9" s="7" t="s">
        <v>359</v>
      </c>
      <c r="C9" s="7" t="s">
        <v>360</v>
      </c>
      <c r="D9" s="7" t="str">
        <f>"0,6645"</f>
        <v>0,6645</v>
      </c>
      <c r="E9" s="7" t="s">
        <v>361</v>
      </c>
      <c r="F9" s="7" t="s">
        <v>68</v>
      </c>
      <c r="G9" s="8" t="s">
        <v>52</v>
      </c>
      <c r="H9" s="9" t="s">
        <v>52</v>
      </c>
      <c r="I9" s="9" t="s">
        <v>53</v>
      </c>
      <c r="J9" s="8" t="s">
        <v>362</v>
      </c>
      <c r="K9" s="7" t="str">
        <f>"180,0"</f>
        <v>180,0</v>
      </c>
      <c r="L9" s="9" t="str">
        <f>"120,8061"</f>
        <v>120,8061</v>
      </c>
      <c r="M9" s="7" t="s">
        <v>20</v>
      </c>
    </row>
    <row r="11" spans="1:12" ht="15">
      <c r="A11" s="56" t="s">
        <v>54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 ht="12.75">
      <c r="A12" s="7" t="s">
        <v>364</v>
      </c>
      <c r="B12" s="7" t="s">
        <v>365</v>
      </c>
      <c r="C12" s="7" t="s">
        <v>366</v>
      </c>
      <c r="D12" s="7" t="str">
        <f>"0,5930"</f>
        <v>0,5930</v>
      </c>
      <c r="E12" s="7" t="s">
        <v>361</v>
      </c>
      <c r="F12" s="7" t="s">
        <v>68</v>
      </c>
      <c r="G12" s="9" t="s">
        <v>71</v>
      </c>
      <c r="H12" s="8" t="s">
        <v>367</v>
      </c>
      <c r="I12" s="9" t="s">
        <v>368</v>
      </c>
      <c r="J12" s="8"/>
      <c r="K12" s="7" t="str">
        <f>"225,0"</f>
        <v>225,0</v>
      </c>
      <c r="L12" s="9" t="str">
        <f>"133,4250"</f>
        <v>133,4250</v>
      </c>
      <c r="M12" s="7" t="s">
        <v>20</v>
      </c>
    </row>
    <row r="14" spans="1:12" ht="15">
      <c r="A14" s="56" t="s">
        <v>230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3" ht="12.75">
      <c r="A15" s="18" t="s">
        <v>370</v>
      </c>
      <c r="B15" s="18" t="s">
        <v>371</v>
      </c>
      <c r="C15" s="18" t="s">
        <v>372</v>
      </c>
      <c r="D15" s="18" t="str">
        <f>"0,5583"</f>
        <v>0,5583</v>
      </c>
      <c r="E15" s="18" t="s">
        <v>361</v>
      </c>
      <c r="F15" s="18" t="s">
        <v>68</v>
      </c>
      <c r="G15" s="20" t="s">
        <v>71</v>
      </c>
      <c r="H15" s="20" t="s">
        <v>373</v>
      </c>
      <c r="I15" s="20" t="s">
        <v>374</v>
      </c>
      <c r="J15" s="19"/>
      <c r="K15" s="18" t="str">
        <f>"237,5"</f>
        <v>237,5</v>
      </c>
      <c r="L15" s="20" t="str">
        <f>"132,5963"</f>
        <v>132,5963</v>
      </c>
      <c r="M15" s="18" t="s">
        <v>20</v>
      </c>
    </row>
    <row r="16" spans="1:13" ht="12.75">
      <c r="A16" s="24" t="s">
        <v>376</v>
      </c>
      <c r="B16" s="24" t="s">
        <v>377</v>
      </c>
      <c r="C16" s="24" t="s">
        <v>378</v>
      </c>
      <c r="D16" s="24" t="str">
        <f>"0,5599"</f>
        <v>0,5599</v>
      </c>
      <c r="E16" s="24" t="s">
        <v>16</v>
      </c>
      <c r="F16" s="24" t="s">
        <v>17</v>
      </c>
      <c r="G16" s="26" t="s">
        <v>77</v>
      </c>
      <c r="H16" s="26" t="s">
        <v>379</v>
      </c>
      <c r="I16" s="25" t="s">
        <v>71</v>
      </c>
      <c r="J16" s="25"/>
      <c r="K16" s="24" t="str">
        <f>"212,5"</f>
        <v>212,5</v>
      </c>
      <c r="L16" s="26" t="str">
        <f>"129,9248"</f>
        <v>129,9248</v>
      </c>
      <c r="M16" s="24" t="s">
        <v>20</v>
      </c>
    </row>
    <row r="17" spans="1:13" ht="12.75">
      <c r="A17" s="21" t="s">
        <v>381</v>
      </c>
      <c r="B17" s="21" t="s">
        <v>382</v>
      </c>
      <c r="C17" s="21" t="s">
        <v>383</v>
      </c>
      <c r="D17" s="21" t="str">
        <f>"0,5565"</f>
        <v>0,5565</v>
      </c>
      <c r="E17" s="21" t="s">
        <v>361</v>
      </c>
      <c r="F17" s="21" t="s">
        <v>68</v>
      </c>
      <c r="G17" s="23" t="s">
        <v>194</v>
      </c>
      <c r="H17" s="23" t="s">
        <v>51</v>
      </c>
      <c r="I17" s="23" t="s">
        <v>384</v>
      </c>
      <c r="J17" s="22"/>
      <c r="K17" s="21" t="str">
        <f>"167,5"</f>
        <v>167,5</v>
      </c>
      <c r="L17" s="23" t="str">
        <f>"143,0831"</f>
        <v>143,0831</v>
      </c>
      <c r="M17" s="21" t="s">
        <v>20</v>
      </c>
    </row>
    <row r="18" ht="12.75"/>
    <row r="19" spans="1:12" ht="15">
      <c r="A19" s="56" t="s">
        <v>385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3" ht="12.75">
      <c r="A20" s="7" t="s">
        <v>387</v>
      </c>
      <c r="B20" s="7" t="s">
        <v>388</v>
      </c>
      <c r="C20" s="7" t="s">
        <v>389</v>
      </c>
      <c r="D20" s="7" t="str">
        <f>"0,5237"</f>
        <v>0,5237</v>
      </c>
      <c r="E20" s="7" t="s">
        <v>361</v>
      </c>
      <c r="F20" s="7" t="s">
        <v>68</v>
      </c>
      <c r="G20" s="9" t="s">
        <v>71</v>
      </c>
      <c r="H20" s="9" t="s">
        <v>390</v>
      </c>
      <c r="I20" s="9" t="s">
        <v>373</v>
      </c>
      <c r="J20" s="8"/>
      <c r="K20" s="7" t="str">
        <f>"232,5"</f>
        <v>232,5</v>
      </c>
      <c r="L20" s="9" t="str">
        <f>"121,7602"</f>
        <v>121,7602</v>
      </c>
      <c r="M20" s="7" t="s">
        <v>20</v>
      </c>
    </row>
    <row r="21" ht="12.75"/>
    <row r="22" spans="5:6" ht="15">
      <c r="E22" s="10" t="s">
        <v>21</v>
      </c>
      <c r="F22" s="4" t="s">
        <v>553</v>
      </c>
    </row>
    <row r="23" spans="5:6" ht="15">
      <c r="E23" s="10" t="s">
        <v>22</v>
      </c>
      <c r="F23" s="4" t="s">
        <v>554</v>
      </c>
    </row>
    <row r="24" spans="5:6" ht="15">
      <c r="E24" s="10" t="s">
        <v>23</v>
      </c>
      <c r="F24" s="4" t="s">
        <v>555</v>
      </c>
    </row>
    <row r="25" spans="5:6" ht="15">
      <c r="E25" s="10" t="s">
        <v>24</v>
      </c>
      <c r="F25" s="4" t="s">
        <v>556</v>
      </c>
    </row>
    <row r="26" spans="5:6" ht="15">
      <c r="E26" s="10" t="s">
        <v>24</v>
      </c>
      <c r="F26" s="4" t="s">
        <v>557</v>
      </c>
    </row>
    <row r="27" spans="5:6" ht="15">
      <c r="E27" s="10" t="s">
        <v>25</v>
      </c>
      <c r="F27" s="4" t="s">
        <v>558</v>
      </c>
    </row>
    <row r="28" ht="15">
      <c r="E28" s="10"/>
    </row>
    <row r="30" spans="1:2" ht="18">
      <c r="A30" s="11" t="s">
        <v>26</v>
      </c>
      <c r="B30" s="11"/>
    </row>
    <row r="31" spans="1:2" ht="15">
      <c r="A31" s="12" t="s">
        <v>27</v>
      </c>
      <c r="B31" s="12"/>
    </row>
    <row r="32" spans="1:2" ht="14.25">
      <c r="A32" s="14"/>
      <c r="B32" s="15" t="s">
        <v>73</v>
      </c>
    </row>
    <row r="33" spans="1:5" ht="15">
      <c r="A33" s="16" t="s">
        <v>29</v>
      </c>
      <c r="B33" s="16" t="s">
        <v>30</v>
      </c>
      <c r="C33" s="16" t="s">
        <v>31</v>
      </c>
      <c r="D33" s="16" t="s">
        <v>32</v>
      </c>
      <c r="E33" s="16" t="s">
        <v>33</v>
      </c>
    </row>
    <row r="34" spans="1:5" ht="12.75">
      <c r="A34" s="13" t="s">
        <v>353</v>
      </c>
      <c r="B34" s="4" t="s">
        <v>73</v>
      </c>
      <c r="C34" s="4" t="s">
        <v>261</v>
      </c>
      <c r="D34" s="4" t="s">
        <v>356</v>
      </c>
      <c r="E34" s="17" t="s">
        <v>391</v>
      </c>
    </row>
    <row r="37" spans="1:2" ht="15">
      <c r="A37" s="12" t="s">
        <v>72</v>
      </c>
      <c r="B37" s="12"/>
    </row>
    <row r="38" spans="1:2" ht="14.25">
      <c r="A38" s="14"/>
      <c r="B38" s="15" t="s">
        <v>271</v>
      </c>
    </row>
    <row r="39" spans="1:5" ht="15">
      <c r="A39" s="16" t="s">
        <v>29</v>
      </c>
      <c r="B39" s="16" t="s">
        <v>30</v>
      </c>
      <c r="C39" s="16" t="s">
        <v>31</v>
      </c>
      <c r="D39" s="16" t="s">
        <v>32</v>
      </c>
      <c r="E39" s="16" t="s">
        <v>33</v>
      </c>
    </row>
    <row r="40" spans="1:5" ht="12.75">
      <c r="A40" s="13" t="s">
        <v>357</v>
      </c>
      <c r="B40" s="4" t="s">
        <v>34</v>
      </c>
      <c r="C40" s="4" t="s">
        <v>259</v>
      </c>
      <c r="D40" s="4" t="s">
        <v>53</v>
      </c>
      <c r="E40" s="17" t="s">
        <v>392</v>
      </c>
    </row>
    <row r="42" spans="1:2" ht="14.25">
      <c r="A42" s="14"/>
      <c r="B42" s="15" t="s">
        <v>73</v>
      </c>
    </row>
    <row r="43" spans="1:5" ht="15">
      <c r="A43" s="16" t="s">
        <v>29</v>
      </c>
      <c r="B43" s="16" t="s">
        <v>30</v>
      </c>
      <c r="C43" s="16" t="s">
        <v>31</v>
      </c>
      <c r="D43" s="16" t="s">
        <v>32</v>
      </c>
      <c r="E43" s="16" t="s">
        <v>33</v>
      </c>
    </row>
    <row r="44" spans="1:5" ht="12.75">
      <c r="A44" s="13" t="s">
        <v>363</v>
      </c>
      <c r="B44" s="4" t="s">
        <v>73</v>
      </c>
      <c r="C44" s="4" t="s">
        <v>60</v>
      </c>
      <c r="D44" s="4" t="s">
        <v>368</v>
      </c>
      <c r="E44" s="17" t="s">
        <v>393</v>
      </c>
    </row>
    <row r="45" spans="1:5" ht="12.75">
      <c r="A45" s="13" t="s">
        <v>369</v>
      </c>
      <c r="B45" s="4" t="s">
        <v>73</v>
      </c>
      <c r="C45" s="4" t="s">
        <v>61</v>
      </c>
      <c r="D45" s="4" t="s">
        <v>374</v>
      </c>
      <c r="E45" s="17" t="s">
        <v>394</v>
      </c>
    </row>
    <row r="46" spans="1:5" ht="12.75">
      <c r="A46" s="13" t="s">
        <v>386</v>
      </c>
      <c r="B46" s="4" t="s">
        <v>73</v>
      </c>
      <c r="C46" s="4" t="s">
        <v>143</v>
      </c>
      <c r="D46" s="4" t="s">
        <v>373</v>
      </c>
      <c r="E46" s="17" t="s">
        <v>395</v>
      </c>
    </row>
    <row r="48" spans="1:2" ht="14.25">
      <c r="A48" s="14"/>
      <c r="B48" s="15" t="s">
        <v>294</v>
      </c>
    </row>
    <row r="49" spans="1:5" ht="15">
      <c r="A49" s="16" t="s">
        <v>29</v>
      </c>
      <c r="B49" s="16" t="s">
        <v>30</v>
      </c>
      <c r="C49" s="16" t="s">
        <v>31</v>
      </c>
      <c r="D49" s="16" t="s">
        <v>32</v>
      </c>
      <c r="E49" s="16" t="s">
        <v>33</v>
      </c>
    </row>
    <row r="50" spans="1:5" ht="12.75">
      <c r="A50" s="13" t="s">
        <v>380</v>
      </c>
      <c r="B50" s="4" t="s">
        <v>396</v>
      </c>
      <c r="C50" s="4" t="s">
        <v>61</v>
      </c>
      <c r="D50" s="4" t="s">
        <v>384</v>
      </c>
      <c r="E50" s="17" t="s">
        <v>397</v>
      </c>
    </row>
    <row r="51" spans="1:5" ht="12.75">
      <c r="A51" s="13" t="s">
        <v>375</v>
      </c>
      <c r="B51" s="4" t="s">
        <v>301</v>
      </c>
      <c r="C51" s="4" t="s">
        <v>61</v>
      </c>
      <c r="D51" s="4" t="s">
        <v>379</v>
      </c>
      <c r="E51" s="17" t="s">
        <v>398</v>
      </c>
    </row>
    <row r="56" spans="1:2" ht="18">
      <c r="A56" s="11" t="s">
        <v>37</v>
      </c>
      <c r="B56" s="11"/>
    </row>
    <row r="57" spans="1:3" ht="15">
      <c r="A57" s="16" t="s">
        <v>38</v>
      </c>
      <c r="B57" s="16" t="s">
        <v>39</v>
      </c>
      <c r="C57" s="16" t="s">
        <v>40</v>
      </c>
    </row>
    <row r="58" spans="1:3" ht="12.75">
      <c r="A58" s="4" t="s">
        <v>361</v>
      </c>
      <c r="B58" s="4" t="s">
        <v>399</v>
      </c>
      <c r="C58" s="4" t="s">
        <v>400</v>
      </c>
    </row>
    <row r="59" spans="1:3" ht="12.75">
      <c r="A59" s="4" t="s">
        <v>49</v>
      </c>
      <c r="B59" s="4" t="s">
        <v>41</v>
      </c>
      <c r="C59" s="4" t="s">
        <v>401</v>
      </c>
    </row>
    <row r="60" spans="1:3" ht="12.75">
      <c r="A60" s="4" t="s">
        <v>16</v>
      </c>
      <c r="B60" s="4" t="s">
        <v>41</v>
      </c>
      <c r="C60" s="4" t="s">
        <v>402</v>
      </c>
    </row>
  </sheetData>
  <sheetProtection/>
  <mergeCells count="16">
    <mergeCell ref="A14:L14"/>
    <mergeCell ref="A19:L19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2.875" style="4" bestFit="1" customWidth="1"/>
    <col min="3" max="3" width="5.75390625" style="4" bestFit="1" customWidth="1"/>
    <col min="4" max="4" width="9.25390625" style="4" bestFit="1" customWidth="1"/>
    <col min="5" max="5" width="22.75390625" style="4" bestFit="1" customWidth="1"/>
    <col min="6" max="6" width="22.75390625" style="4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6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7" t="s">
        <v>575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1.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0</v>
      </c>
      <c r="B3" s="55" t="s">
        <v>7</v>
      </c>
      <c r="C3" s="55" t="s">
        <v>9</v>
      </c>
      <c r="D3" s="42" t="s">
        <v>10</v>
      </c>
      <c r="E3" s="42" t="s">
        <v>5</v>
      </c>
      <c r="F3" s="42" t="s">
        <v>8</v>
      </c>
      <c r="G3" s="42" t="s">
        <v>1</v>
      </c>
      <c r="H3" s="42"/>
      <c r="I3" s="42"/>
      <c r="J3" s="42"/>
      <c r="K3" s="42" t="s">
        <v>43</v>
      </c>
      <c r="L3" s="42" t="s">
        <v>4</v>
      </c>
      <c r="M3" s="44" t="s">
        <v>3</v>
      </c>
    </row>
    <row r="4" spans="1:13" s="1" customFormat="1" ht="21" customHeight="1" thickBot="1">
      <c r="A4" s="54"/>
      <c r="B4" s="43"/>
      <c r="C4" s="43"/>
      <c r="D4" s="43"/>
      <c r="E4" s="43"/>
      <c r="F4" s="43"/>
      <c r="G4" s="5">
        <v>1</v>
      </c>
      <c r="H4" s="5">
        <v>2</v>
      </c>
      <c r="I4" s="5">
        <v>3</v>
      </c>
      <c r="J4" s="5" t="s">
        <v>6</v>
      </c>
      <c r="K4" s="43"/>
      <c r="L4" s="43"/>
      <c r="M4" s="45"/>
    </row>
    <row r="5" spans="1:12" ht="15">
      <c r="A5" s="46" t="s">
        <v>230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7" t="s">
        <v>348</v>
      </c>
      <c r="B6" s="7" t="s">
        <v>349</v>
      </c>
      <c r="C6" s="7" t="s">
        <v>350</v>
      </c>
      <c r="D6" s="7" t="str">
        <f>"0,5543"</f>
        <v>0,5543</v>
      </c>
      <c r="E6" s="7" t="s">
        <v>59</v>
      </c>
      <c r="F6" s="7" t="s">
        <v>351</v>
      </c>
      <c r="G6" s="8" t="s">
        <v>352</v>
      </c>
      <c r="H6" s="8" t="s">
        <v>352</v>
      </c>
      <c r="I6" s="8" t="s">
        <v>352</v>
      </c>
      <c r="J6" s="8"/>
      <c r="K6" s="7" t="str">
        <f>"0.00"</f>
        <v>0.00</v>
      </c>
      <c r="L6" s="9" t="str">
        <f>"0,0000"</f>
        <v>0,0000</v>
      </c>
      <c r="M6" s="7" t="s">
        <v>20</v>
      </c>
    </row>
    <row r="7" ht="12.75"/>
    <row r="8" spans="5:6" ht="15">
      <c r="E8" s="10" t="s">
        <v>21</v>
      </c>
      <c r="F8" s="4" t="s">
        <v>553</v>
      </c>
    </row>
    <row r="9" spans="5:6" ht="15">
      <c r="E9" s="10" t="s">
        <v>22</v>
      </c>
      <c r="F9" s="4" t="s">
        <v>554</v>
      </c>
    </row>
    <row r="10" spans="5:6" ht="15">
      <c r="E10" s="10" t="s">
        <v>23</v>
      </c>
      <c r="F10" s="4" t="s">
        <v>555</v>
      </c>
    </row>
    <row r="11" spans="5:6" ht="15">
      <c r="E11" s="10" t="s">
        <v>24</v>
      </c>
      <c r="F11" s="4" t="s">
        <v>556</v>
      </c>
    </row>
    <row r="12" spans="5:6" ht="15">
      <c r="E12" s="10" t="s">
        <v>24</v>
      </c>
      <c r="F12" s="4" t="s">
        <v>557</v>
      </c>
    </row>
    <row r="13" spans="5:6" ht="15">
      <c r="E13" s="10" t="s">
        <v>25</v>
      </c>
      <c r="F13" s="4" t="s">
        <v>558</v>
      </c>
    </row>
    <row r="14" ht="15">
      <c r="E14" s="10"/>
    </row>
    <row r="16" spans="1:2" ht="18">
      <c r="A16" s="11" t="s">
        <v>26</v>
      </c>
      <c r="B16" s="11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8.375" style="4" bestFit="1" customWidth="1"/>
    <col min="3" max="3" width="67.87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7" t="s">
        <v>574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1.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0</v>
      </c>
      <c r="B3" s="55" t="s">
        <v>7</v>
      </c>
      <c r="C3" s="55" t="s">
        <v>9</v>
      </c>
      <c r="D3" s="42" t="s">
        <v>10</v>
      </c>
      <c r="E3" s="42" t="s">
        <v>5</v>
      </c>
      <c r="F3" s="42" t="s">
        <v>8</v>
      </c>
      <c r="G3" s="42" t="s">
        <v>1</v>
      </c>
      <c r="H3" s="42"/>
      <c r="I3" s="42"/>
      <c r="J3" s="42"/>
      <c r="K3" s="42" t="s">
        <v>43</v>
      </c>
      <c r="L3" s="42" t="s">
        <v>4</v>
      </c>
      <c r="M3" s="44" t="s">
        <v>3</v>
      </c>
    </row>
    <row r="4" spans="1:13" s="1" customFormat="1" ht="21" customHeight="1" thickBot="1">
      <c r="A4" s="54"/>
      <c r="B4" s="43"/>
      <c r="C4" s="43"/>
      <c r="D4" s="43"/>
      <c r="E4" s="43"/>
      <c r="F4" s="43"/>
      <c r="G4" s="5">
        <v>1</v>
      </c>
      <c r="H4" s="5">
        <v>2</v>
      </c>
      <c r="I4" s="5">
        <v>3</v>
      </c>
      <c r="J4" s="5" t="s">
        <v>6</v>
      </c>
      <c r="K4" s="43"/>
      <c r="L4" s="43"/>
      <c r="M4" s="45"/>
    </row>
    <row r="5" spans="1:12" ht="15">
      <c r="A5" s="46" t="s">
        <v>126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7" t="s">
        <v>324</v>
      </c>
      <c r="B6" s="7" t="s">
        <v>325</v>
      </c>
      <c r="C6" s="7" t="s">
        <v>326</v>
      </c>
      <c r="D6" s="7" t="str">
        <f>"0,7460"</f>
        <v>0,7460</v>
      </c>
      <c r="E6" s="7" t="s">
        <v>109</v>
      </c>
      <c r="F6" s="7" t="s">
        <v>327</v>
      </c>
      <c r="G6" s="9" t="s">
        <v>328</v>
      </c>
      <c r="H6" s="9" t="s">
        <v>292</v>
      </c>
      <c r="I6" s="9" t="s">
        <v>329</v>
      </c>
      <c r="J6" s="8"/>
      <c r="K6" s="7" t="str">
        <f>"72,5"</f>
        <v>72,5</v>
      </c>
      <c r="L6" s="9" t="str">
        <f>"55,7075"</f>
        <v>55,7075</v>
      </c>
      <c r="M6" s="7" t="s">
        <v>20</v>
      </c>
    </row>
    <row r="8" spans="1:12" ht="15">
      <c r="A8" s="56" t="s">
        <v>104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7" t="s">
        <v>134</v>
      </c>
      <c r="B9" s="7" t="s">
        <v>135</v>
      </c>
      <c r="C9" s="7" t="s">
        <v>136</v>
      </c>
      <c r="D9" s="7" t="str">
        <f>"0,6730"</f>
        <v>0,6730</v>
      </c>
      <c r="E9" s="7" t="s">
        <v>109</v>
      </c>
      <c r="F9" s="7" t="s">
        <v>110</v>
      </c>
      <c r="G9" s="9" t="s">
        <v>76</v>
      </c>
      <c r="H9" s="9" t="s">
        <v>330</v>
      </c>
      <c r="I9" s="9" t="s">
        <v>137</v>
      </c>
      <c r="J9" s="8"/>
      <c r="K9" s="7" t="str">
        <f>"115,0"</f>
        <v>115,0</v>
      </c>
      <c r="L9" s="9" t="str">
        <f>"82,0387"</f>
        <v>82,0387</v>
      </c>
      <c r="M9" s="7" t="s">
        <v>20</v>
      </c>
    </row>
    <row r="11" spans="1:12" ht="15">
      <c r="A11" s="56" t="s">
        <v>54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 ht="12.75">
      <c r="A12" s="18" t="s">
        <v>182</v>
      </c>
      <c r="B12" s="18" t="s">
        <v>183</v>
      </c>
      <c r="C12" s="18" t="s">
        <v>184</v>
      </c>
      <c r="D12" s="18" t="str">
        <f>"0,6134"</f>
        <v>0,6134</v>
      </c>
      <c r="E12" s="18" t="s">
        <v>109</v>
      </c>
      <c r="F12" s="18" t="s">
        <v>110</v>
      </c>
      <c r="G12" s="19" t="s">
        <v>138</v>
      </c>
      <c r="H12" s="20" t="s">
        <v>143</v>
      </c>
      <c r="I12" s="20" t="s">
        <v>331</v>
      </c>
      <c r="J12" s="19"/>
      <c r="K12" s="18" t="str">
        <f>"127,5"</f>
        <v>127,5</v>
      </c>
      <c r="L12" s="20" t="str">
        <f>"78,2149"</f>
        <v>78,2149</v>
      </c>
      <c r="M12" s="18" t="s">
        <v>20</v>
      </c>
    </row>
    <row r="13" spans="1:13" ht="12.75">
      <c r="A13" s="21" t="s">
        <v>333</v>
      </c>
      <c r="B13" s="21" t="s">
        <v>334</v>
      </c>
      <c r="C13" s="21" t="s">
        <v>335</v>
      </c>
      <c r="D13" s="21" t="str">
        <f>"0,5873"</f>
        <v>0,5873</v>
      </c>
      <c r="E13" s="21" t="s">
        <v>109</v>
      </c>
      <c r="F13" s="21" t="s">
        <v>110</v>
      </c>
      <c r="G13" s="22" t="s">
        <v>76</v>
      </c>
      <c r="H13" s="23" t="s">
        <v>76</v>
      </c>
      <c r="I13" s="22"/>
      <c r="J13" s="22"/>
      <c r="K13" s="21" t="str">
        <f>"110,0"</f>
        <v>110,0</v>
      </c>
      <c r="L13" s="23" t="str">
        <f>"64,6030"</f>
        <v>64,6030</v>
      </c>
      <c r="M13" s="21" t="s">
        <v>20</v>
      </c>
    </row>
    <row r="14" ht="12.75"/>
    <row r="15" spans="1:12" ht="15">
      <c r="A15" s="56" t="s">
        <v>63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3" ht="12.75">
      <c r="A16" s="7" t="s">
        <v>337</v>
      </c>
      <c r="B16" s="7" t="s">
        <v>338</v>
      </c>
      <c r="C16" s="7" t="s">
        <v>339</v>
      </c>
      <c r="D16" s="7" t="str">
        <f>"0,5380"</f>
        <v>0,5380</v>
      </c>
      <c r="E16" s="7" t="s">
        <v>59</v>
      </c>
      <c r="F16" s="7" t="s">
        <v>17</v>
      </c>
      <c r="G16" s="9" t="s">
        <v>201</v>
      </c>
      <c r="H16" s="9" t="s">
        <v>194</v>
      </c>
      <c r="I16" s="8" t="s">
        <v>51</v>
      </c>
      <c r="J16" s="8"/>
      <c r="K16" s="7" t="str">
        <f>"155,0"</f>
        <v>155,0</v>
      </c>
      <c r="L16" s="9" t="str">
        <f>"83,3900"</f>
        <v>83,3900</v>
      </c>
      <c r="M16" s="7" t="s">
        <v>20</v>
      </c>
    </row>
    <row r="17" ht="12.75"/>
    <row r="18" spans="5:6" ht="15">
      <c r="E18" s="10" t="s">
        <v>21</v>
      </c>
      <c r="F18" s="4" t="s">
        <v>553</v>
      </c>
    </row>
    <row r="19" spans="5:6" ht="15">
      <c r="E19" s="10" t="s">
        <v>22</v>
      </c>
      <c r="F19" s="4" t="s">
        <v>554</v>
      </c>
    </row>
    <row r="20" spans="5:6" ht="15">
      <c r="E20" s="10" t="s">
        <v>23</v>
      </c>
      <c r="F20" s="4" t="s">
        <v>555</v>
      </c>
    </row>
    <row r="21" spans="5:6" ht="15">
      <c r="E21" s="10" t="s">
        <v>24</v>
      </c>
      <c r="F21" s="4" t="s">
        <v>556</v>
      </c>
    </row>
    <row r="22" spans="5:6" ht="15">
      <c r="E22" s="10" t="s">
        <v>24</v>
      </c>
      <c r="F22" s="4" t="s">
        <v>557</v>
      </c>
    </row>
    <row r="23" spans="5:6" ht="15">
      <c r="E23" s="10" t="s">
        <v>25</v>
      </c>
      <c r="F23" s="4" t="s">
        <v>558</v>
      </c>
    </row>
    <row r="24" ht="15">
      <c r="E24" s="10"/>
    </row>
    <row r="26" spans="1:2" ht="18">
      <c r="A26" s="11" t="s">
        <v>26</v>
      </c>
      <c r="B26" s="11"/>
    </row>
    <row r="27" spans="1:2" ht="15">
      <c r="A27" s="12" t="s">
        <v>72</v>
      </c>
      <c r="B27" s="12"/>
    </row>
    <row r="28" spans="1:2" ht="14.25">
      <c r="A28" s="14"/>
      <c r="B28" s="15" t="s">
        <v>264</v>
      </c>
    </row>
    <row r="29" spans="1:5" ht="15">
      <c r="A29" s="16" t="s">
        <v>29</v>
      </c>
      <c r="B29" s="16" t="s">
        <v>30</v>
      </c>
      <c r="C29" s="16" t="s">
        <v>31</v>
      </c>
      <c r="D29" s="16" t="s">
        <v>32</v>
      </c>
      <c r="E29" s="16" t="s">
        <v>33</v>
      </c>
    </row>
    <row r="30" spans="1:5" ht="12.75">
      <c r="A30" s="13" t="s">
        <v>133</v>
      </c>
      <c r="B30" s="4" t="s">
        <v>265</v>
      </c>
      <c r="C30" s="4" t="s">
        <v>259</v>
      </c>
      <c r="D30" s="4" t="s">
        <v>137</v>
      </c>
      <c r="E30" s="17" t="s">
        <v>340</v>
      </c>
    </row>
    <row r="32" spans="1:2" ht="14.25">
      <c r="A32" s="14"/>
      <c r="B32" s="15" t="s">
        <v>271</v>
      </c>
    </row>
    <row r="33" spans="1:5" ht="15">
      <c r="A33" s="16" t="s">
        <v>29</v>
      </c>
      <c r="B33" s="16" t="s">
        <v>30</v>
      </c>
      <c r="C33" s="16" t="s">
        <v>31</v>
      </c>
      <c r="D33" s="16" t="s">
        <v>32</v>
      </c>
      <c r="E33" s="16" t="s">
        <v>33</v>
      </c>
    </row>
    <row r="34" spans="1:5" ht="12.75">
      <c r="A34" s="13" t="s">
        <v>181</v>
      </c>
      <c r="B34" s="4" t="s">
        <v>34</v>
      </c>
      <c r="C34" s="4" t="s">
        <v>60</v>
      </c>
      <c r="D34" s="4" t="s">
        <v>331</v>
      </c>
      <c r="E34" s="17" t="s">
        <v>341</v>
      </c>
    </row>
    <row r="35" spans="1:5" ht="12.75">
      <c r="A35" s="13" t="s">
        <v>323</v>
      </c>
      <c r="B35" s="4" t="s">
        <v>34</v>
      </c>
      <c r="C35" s="4" t="s">
        <v>292</v>
      </c>
      <c r="D35" s="4" t="s">
        <v>329</v>
      </c>
      <c r="E35" s="17" t="s">
        <v>342</v>
      </c>
    </row>
    <row r="37" spans="1:2" ht="14.25">
      <c r="A37" s="14"/>
      <c r="B37" s="15" t="s">
        <v>73</v>
      </c>
    </row>
    <row r="38" spans="1:5" ht="15">
      <c r="A38" s="16" t="s">
        <v>29</v>
      </c>
      <c r="B38" s="16" t="s">
        <v>30</v>
      </c>
      <c r="C38" s="16" t="s">
        <v>31</v>
      </c>
      <c r="D38" s="16" t="s">
        <v>32</v>
      </c>
      <c r="E38" s="16" t="s">
        <v>33</v>
      </c>
    </row>
    <row r="39" spans="1:5" ht="12.75">
      <c r="A39" s="13" t="s">
        <v>336</v>
      </c>
      <c r="B39" s="4" t="s">
        <v>73</v>
      </c>
      <c r="C39" s="4" t="s">
        <v>76</v>
      </c>
      <c r="D39" s="4" t="s">
        <v>194</v>
      </c>
      <c r="E39" s="17" t="s">
        <v>343</v>
      </c>
    </row>
    <row r="40" spans="1:5" ht="12.75">
      <c r="A40" s="13" t="s">
        <v>332</v>
      </c>
      <c r="B40" s="4" t="s">
        <v>73</v>
      </c>
      <c r="C40" s="4" t="s">
        <v>60</v>
      </c>
      <c r="D40" s="4" t="s">
        <v>76</v>
      </c>
      <c r="E40" s="17" t="s">
        <v>344</v>
      </c>
    </row>
    <row r="45" spans="1:2" ht="18">
      <c r="A45" s="11" t="s">
        <v>37</v>
      </c>
      <c r="B45" s="11"/>
    </row>
    <row r="46" spans="1:3" ht="15">
      <c r="A46" s="16" t="s">
        <v>38</v>
      </c>
      <c r="B46" s="16" t="s">
        <v>39</v>
      </c>
      <c r="C46" s="16" t="s">
        <v>40</v>
      </c>
    </row>
    <row r="47" spans="1:3" ht="12.75">
      <c r="A47" s="4" t="s">
        <v>109</v>
      </c>
      <c r="B47" s="4" t="s">
        <v>345</v>
      </c>
      <c r="C47" s="4" t="s">
        <v>346</v>
      </c>
    </row>
    <row r="48" spans="1:3" ht="12.75">
      <c r="A48" s="4" t="s">
        <v>59</v>
      </c>
      <c r="B48" s="4" t="s">
        <v>41</v>
      </c>
      <c r="C48" s="4" t="s">
        <v>347</v>
      </c>
    </row>
  </sheetData>
  <sheetProtection/>
  <mergeCells count="15">
    <mergeCell ref="A15:L15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8.1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7" width="4.625" style="3" bestFit="1" customWidth="1"/>
    <col min="8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7" t="s">
        <v>573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1.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0</v>
      </c>
      <c r="B3" s="55" t="s">
        <v>7</v>
      </c>
      <c r="C3" s="55" t="s">
        <v>9</v>
      </c>
      <c r="D3" s="42" t="s">
        <v>10</v>
      </c>
      <c r="E3" s="42" t="s">
        <v>5</v>
      </c>
      <c r="F3" s="42" t="s">
        <v>8</v>
      </c>
      <c r="G3" s="42" t="s">
        <v>1</v>
      </c>
      <c r="H3" s="42"/>
      <c r="I3" s="42"/>
      <c r="J3" s="42"/>
      <c r="K3" s="42" t="s">
        <v>43</v>
      </c>
      <c r="L3" s="42" t="s">
        <v>4</v>
      </c>
      <c r="M3" s="44" t="s">
        <v>3</v>
      </c>
    </row>
    <row r="4" spans="1:13" s="1" customFormat="1" ht="21" customHeight="1" thickBot="1">
      <c r="A4" s="54"/>
      <c r="B4" s="43"/>
      <c r="C4" s="43"/>
      <c r="D4" s="43"/>
      <c r="E4" s="43"/>
      <c r="F4" s="43"/>
      <c r="G4" s="5">
        <v>1</v>
      </c>
      <c r="H4" s="5">
        <v>2</v>
      </c>
      <c r="I4" s="5">
        <v>3</v>
      </c>
      <c r="J4" s="5" t="s">
        <v>6</v>
      </c>
      <c r="K4" s="43"/>
      <c r="L4" s="43"/>
      <c r="M4" s="45"/>
    </row>
    <row r="5" spans="1:12" ht="15">
      <c r="A5" s="46" t="s">
        <v>11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7" t="s">
        <v>315</v>
      </c>
      <c r="B6" s="7" t="s">
        <v>316</v>
      </c>
      <c r="C6" s="7" t="s">
        <v>317</v>
      </c>
      <c r="D6" s="7" t="str">
        <f>"0,9256"</f>
        <v>0,9256</v>
      </c>
      <c r="E6" s="7" t="s">
        <v>59</v>
      </c>
      <c r="F6" s="7" t="s">
        <v>68</v>
      </c>
      <c r="G6" s="9" t="s">
        <v>259</v>
      </c>
      <c r="H6" s="9" t="s">
        <v>125</v>
      </c>
      <c r="I6" s="9" t="s">
        <v>318</v>
      </c>
      <c r="J6" s="8"/>
      <c r="K6" s="7" t="str">
        <f>"85,0"</f>
        <v>85,0</v>
      </c>
      <c r="L6" s="9" t="str">
        <f>"138,0764"</f>
        <v>138,0764</v>
      </c>
      <c r="M6" s="7" t="s">
        <v>20</v>
      </c>
    </row>
    <row r="7" ht="12.75"/>
    <row r="8" spans="5:6" ht="15">
      <c r="E8" s="10" t="s">
        <v>21</v>
      </c>
      <c r="F8" s="4" t="s">
        <v>553</v>
      </c>
    </row>
    <row r="9" spans="5:6" ht="15">
      <c r="E9" s="10" t="s">
        <v>22</v>
      </c>
      <c r="F9" s="4" t="s">
        <v>554</v>
      </c>
    </row>
    <row r="10" spans="5:6" ht="15">
      <c r="E10" s="10" t="s">
        <v>23</v>
      </c>
      <c r="F10" s="4" t="s">
        <v>555</v>
      </c>
    </row>
    <row r="11" spans="5:6" ht="15">
      <c r="E11" s="10" t="s">
        <v>24</v>
      </c>
      <c r="F11" s="4" t="s">
        <v>556</v>
      </c>
    </row>
    <row r="12" spans="5:6" ht="15">
      <c r="E12" s="10" t="s">
        <v>24</v>
      </c>
      <c r="F12" s="4" t="s">
        <v>557</v>
      </c>
    </row>
    <row r="13" spans="5:6" ht="15">
      <c r="E13" s="10" t="s">
        <v>25</v>
      </c>
      <c r="F13" s="4" t="s">
        <v>558</v>
      </c>
    </row>
    <row r="14" ht="15">
      <c r="E14" s="10"/>
    </row>
    <row r="16" spans="1:2" ht="18">
      <c r="A16" s="11" t="s">
        <v>26</v>
      </c>
      <c r="B16" s="11"/>
    </row>
    <row r="17" spans="1:2" ht="15">
      <c r="A17" s="12" t="s">
        <v>27</v>
      </c>
      <c r="B17" s="12"/>
    </row>
    <row r="18" spans="1:2" ht="14.25">
      <c r="A18" s="14"/>
      <c r="B18" s="15" t="s">
        <v>294</v>
      </c>
    </row>
    <row r="19" spans="1:5" ht="15">
      <c r="A19" s="16" t="s">
        <v>29</v>
      </c>
      <c r="B19" s="16" t="s">
        <v>30</v>
      </c>
      <c r="C19" s="16" t="s">
        <v>31</v>
      </c>
      <c r="D19" s="16" t="s">
        <v>32</v>
      </c>
      <c r="E19" s="16" t="s">
        <v>33</v>
      </c>
    </row>
    <row r="20" spans="1:5" ht="12.75">
      <c r="A20" s="13" t="s">
        <v>314</v>
      </c>
      <c r="B20" s="4" t="s">
        <v>319</v>
      </c>
      <c r="C20" s="4" t="s">
        <v>35</v>
      </c>
      <c r="D20" s="4" t="s">
        <v>320</v>
      </c>
      <c r="E20" s="17" t="s">
        <v>321</v>
      </c>
    </row>
    <row r="25" spans="1:2" ht="18">
      <c r="A25" s="11" t="s">
        <v>37</v>
      </c>
      <c r="B25" s="11"/>
    </row>
    <row r="26" spans="1:3" ht="15">
      <c r="A26" s="16" t="s">
        <v>38</v>
      </c>
      <c r="B26" s="16" t="s">
        <v>39</v>
      </c>
      <c r="C26" s="16" t="s">
        <v>40</v>
      </c>
    </row>
    <row r="27" spans="1:3" ht="12.75">
      <c r="A27" s="4" t="s">
        <v>59</v>
      </c>
      <c r="B27" s="4" t="s">
        <v>41</v>
      </c>
      <c r="C27" s="4" t="s">
        <v>322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PageLayoutView="0" workbookViewId="0" topLeftCell="A1">
      <selection activeCell="M59" sqref="M59"/>
    </sheetView>
  </sheetViews>
  <sheetFormatPr defaultColWidth="9.00390625" defaultRowHeight="12.75"/>
  <cols>
    <col min="1" max="1" width="31.875" style="4" bestFit="1" customWidth="1"/>
    <col min="2" max="2" width="40.375" style="4" bestFit="1" customWidth="1"/>
    <col min="3" max="3" width="213.1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7" t="s">
        <v>572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1.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0</v>
      </c>
      <c r="B3" s="55" t="s">
        <v>7</v>
      </c>
      <c r="C3" s="55" t="s">
        <v>9</v>
      </c>
      <c r="D3" s="42" t="s">
        <v>10</v>
      </c>
      <c r="E3" s="42" t="s">
        <v>5</v>
      </c>
      <c r="F3" s="42" t="s">
        <v>8</v>
      </c>
      <c r="G3" s="42" t="s">
        <v>1</v>
      </c>
      <c r="H3" s="42"/>
      <c r="I3" s="42"/>
      <c r="J3" s="42"/>
      <c r="K3" s="42" t="s">
        <v>43</v>
      </c>
      <c r="L3" s="42" t="s">
        <v>4</v>
      </c>
      <c r="M3" s="44" t="s">
        <v>3</v>
      </c>
    </row>
    <row r="4" spans="1:13" s="1" customFormat="1" ht="21" customHeight="1" thickBot="1">
      <c r="A4" s="54"/>
      <c r="B4" s="43"/>
      <c r="C4" s="43"/>
      <c r="D4" s="43"/>
      <c r="E4" s="43"/>
      <c r="F4" s="43"/>
      <c r="G4" s="5">
        <v>1</v>
      </c>
      <c r="H4" s="5">
        <v>2</v>
      </c>
      <c r="I4" s="5">
        <v>3</v>
      </c>
      <c r="J4" s="5" t="s">
        <v>6</v>
      </c>
      <c r="K4" s="43"/>
      <c r="L4" s="43"/>
      <c r="M4" s="45"/>
    </row>
    <row r="5" spans="1:12" ht="15">
      <c r="A5" s="46" t="s">
        <v>11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7" t="s">
        <v>84</v>
      </c>
      <c r="B6" s="7" t="s">
        <v>85</v>
      </c>
      <c r="C6" s="7" t="s">
        <v>86</v>
      </c>
      <c r="D6" s="7" t="str">
        <f>"0,9124"</f>
        <v>0,9124</v>
      </c>
      <c r="E6" s="7" t="s">
        <v>16</v>
      </c>
      <c r="F6" s="7" t="s">
        <v>17</v>
      </c>
      <c r="G6" s="9" t="s">
        <v>87</v>
      </c>
      <c r="H6" s="9" t="s">
        <v>88</v>
      </c>
      <c r="I6" s="9" t="s">
        <v>89</v>
      </c>
      <c r="J6" s="8"/>
      <c r="K6" s="7" t="str">
        <f>"37,5"</f>
        <v>37,5</v>
      </c>
      <c r="L6" s="9" t="str">
        <f>"38,6630"</f>
        <v>38,6630</v>
      </c>
      <c r="M6" s="7" t="s">
        <v>20</v>
      </c>
    </row>
    <row r="8" spans="1:12" ht="15">
      <c r="A8" s="56" t="s">
        <v>90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18" t="s">
        <v>92</v>
      </c>
      <c r="B9" s="18" t="s">
        <v>93</v>
      </c>
      <c r="C9" s="18" t="s">
        <v>94</v>
      </c>
      <c r="D9" s="18" t="str">
        <f>"0,8731"</f>
        <v>0,8731</v>
      </c>
      <c r="E9" s="18" t="s">
        <v>59</v>
      </c>
      <c r="F9" s="18" t="s">
        <v>17</v>
      </c>
      <c r="G9" s="19" t="s">
        <v>18</v>
      </c>
      <c r="H9" s="20" t="s">
        <v>95</v>
      </c>
      <c r="I9" s="20" t="s">
        <v>96</v>
      </c>
      <c r="J9" s="19"/>
      <c r="K9" s="18" t="str">
        <f>"60,0"</f>
        <v>60,0</v>
      </c>
      <c r="L9" s="20" t="str">
        <f>"53,4368"</f>
        <v>53,4368</v>
      </c>
      <c r="M9" s="18" t="s">
        <v>20</v>
      </c>
    </row>
    <row r="10" spans="1:13" ht="12.75">
      <c r="A10" s="21" t="s">
        <v>98</v>
      </c>
      <c r="B10" s="21" t="s">
        <v>99</v>
      </c>
      <c r="C10" s="21" t="s">
        <v>100</v>
      </c>
      <c r="D10" s="21" t="str">
        <f>"0,8909"</f>
        <v>0,8909</v>
      </c>
      <c r="E10" s="21" t="s">
        <v>101</v>
      </c>
      <c r="F10" s="21" t="s">
        <v>50</v>
      </c>
      <c r="G10" s="23" t="s">
        <v>88</v>
      </c>
      <c r="H10" s="23" t="s">
        <v>102</v>
      </c>
      <c r="I10" s="22" t="s">
        <v>103</v>
      </c>
      <c r="J10" s="22"/>
      <c r="K10" s="21" t="str">
        <f>"40,0"</f>
        <v>40,0</v>
      </c>
      <c r="L10" s="23" t="str">
        <f>"35,6340"</f>
        <v>35,6340</v>
      </c>
      <c r="M10" s="21" t="s">
        <v>20</v>
      </c>
    </row>
    <row r="12" spans="1:12" ht="15">
      <c r="A12" s="56" t="s">
        <v>104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3" ht="12.75">
      <c r="A13" s="7" t="s">
        <v>106</v>
      </c>
      <c r="B13" s="7" t="s">
        <v>107</v>
      </c>
      <c r="C13" s="7" t="s">
        <v>108</v>
      </c>
      <c r="D13" s="7" t="str">
        <f>"0,7509"</f>
        <v>0,7509</v>
      </c>
      <c r="E13" s="7" t="s">
        <v>109</v>
      </c>
      <c r="F13" s="7" t="s">
        <v>110</v>
      </c>
      <c r="G13" s="8" t="s">
        <v>103</v>
      </c>
      <c r="H13" s="9" t="s">
        <v>103</v>
      </c>
      <c r="I13" s="9" t="s">
        <v>111</v>
      </c>
      <c r="J13" s="8"/>
      <c r="K13" s="7" t="str">
        <f>"47,5"</f>
        <v>47,5</v>
      </c>
      <c r="L13" s="9" t="str">
        <f>"38,5186"</f>
        <v>38,5186</v>
      </c>
      <c r="M13" s="7" t="s">
        <v>20</v>
      </c>
    </row>
    <row r="15" spans="1:12" ht="15">
      <c r="A15" s="56" t="s">
        <v>112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3" ht="12.75">
      <c r="A16" s="7" t="s">
        <v>114</v>
      </c>
      <c r="B16" s="7" t="s">
        <v>115</v>
      </c>
      <c r="C16" s="7" t="s">
        <v>116</v>
      </c>
      <c r="D16" s="7" t="str">
        <f>"1,0756"</f>
        <v>1,0756</v>
      </c>
      <c r="E16" s="7" t="s">
        <v>49</v>
      </c>
      <c r="F16" s="7" t="s">
        <v>50</v>
      </c>
      <c r="G16" s="9" t="s">
        <v>117</v>
      </c>
      <c r="H16" s="9" t="s">
        <v>102</v>
      </c>
      <c r="I16" s="9" t="s">
        <v>103</v>
      </c>
      <c r="J16" s="8"/>
      <c r="K16" s="7" t="str">
        <f>"45,0"</f>
        <v>45,0</v>
      </c>
      <c r="L16" s="9" t="str">
        <f>"59,5345"</f>
        <v>59,5345</v>
      </c>
      <c r="M16" s="7" t="s">
        <v>20</v>
      </c>
    </row>
    <row r="18" spans="1:12" ht="15">
      <c r="A18" s="56" t="s">
        <v>118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3" ht="12.75">
      <c r="A19" s="7" t="s">
        <v>120</v>
      </c>
      <c r="B19" s="7" t="s">
        <v>121</v>
      </c>
      <c r="C19" s="7" t="s">
        <v>122</v>
      </c>
      <c r="D19" s="7" t="str">
        <f>"0,9580"</f>
        <v>0,9580</v>
      </c>
      <c r="E19" s="7" t="s">
        <v>59</v>
      </c>
      <c r="F19" s="7" t="s">
        <v>123</v>
      </c>
      <c r="G19" s="9" t="s">
        <v>124</v>
      </c>
      <c r="H19" s="9" t="s">
        <v>125</v>
      </c>
      <c r="I19" s="8" t="s">
        <v>74</v>
      </c>
      <c r="J19" s="8"/>
      <c r="K19" s="7" t="str">
        <f>"80,0"</f>
        <v>80,0</v>
      </c>
      <c r="L19" s="9" t="str">
        <f>"78,9392"</f>
        <v>78,9392</v>
      </c>
      <c r="M19" s="7" t="s">
        <v>20</v>
      </c>
    </row>
    <row r="21" spans="1:12" ht="15">
      <c r="A21" s="56" t="s">
        <v>126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3" ht="12.75">
      <c r="A22" s="7" t="s">
        <v>128</v>
      </c>
      <c r="B22" s="7" t="s">
        <v>129</v>
      </c>
      <c r="C22" s="7" t="s">
        <v>130</v>
      </c>
      <c r="D22" s="7" t="str">
        <f>"0,7317"</f>
        <v>0,7317</v>
      </c>
      <c r="E22" s="7" t="s">
        <v>101</v>
      </c>
      <c r="F22" s="7" t="s">
        <v>50</v>
      </c>
      <c r="G22" s="9" t="s">
        <v>131</v>
      </c>
      <c r="H22" s="9" t="s">
        <v>132</v>
      </c>
      <c r="I22" s="9" t="s">
        <v>61</v>
      </c>
      <c r="J22" s="8"/>
      <c r="K22" s="7" t="str">
        <f>"100,0"</f>
        <v>100,0</v>
      </c>
      <c r="L22" s="9" t="str">
        <f>"73,1700"</f>
        <v>73,1700</v>
      </c>
      <c r="M22" s="7" t="s">
        <v>20</v>
      </c>
    </row>
    <row r="24" spans="1:12" ht="15">
      <c r="A24" s="56" t="s">
        <v>104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3" ht="12.75">
      <c r="A25" s="18" t="s">
        <v>134</v>
      </c>
      <c r="B25" s="18" t="s">
        <v>135</v>
      </c>
      <c r="C25" s="18" t="s">
        <v>136</v>
      </c>
      <c r="D25" s="18" t="str">
        <f>"0,6730"</f>
        <v>0,6730</v>
      </c>
      <c r="E25" s="18" t="s">
        <v>109</v>
      </c>
      <c r="F25" s="18" t="s">
        <v>110</v>
      </c>
      <c r="G25" s="19" t="s">
        <v>137</v>
      </c>
      <c r="H25" s="20" t="s">
        <v>137</v>
      </c>
      <c r="I25" s="20" t="s">
        <v>138</v>
      </c>
      <c r="J25" s="19"/>
      <c r="K25" s="18" t="str">
        <f>"120,0"</f>
        <v>120,0</v>
      </c>
      <c r="L25" s="20" t="str">
        <f>"85,6056"</f>
        <v>85,6056</v>
      </c>
      <c r="M25" s="18" t="s">
        <v>20</v>
      </c>
    </row>
    <row r="26" spans="1:13" ht="12.75">
      <c r="A26" s="24" t="s">
        <v>140</v>
      </c>
      <c r="B26" s="24" t="s">
        <v>141</v>
      </c>
      <c r="C26" s="24" t="s">
        <v>142</v>
      </c>
      <c r="D26" s="24" t="str">
        <f>"0,6655"</f>
        <v>0,6655</v>
      </c>
      <c r="E26" s="24" t="s">
        <v>109</v>
      </c>
      <c r="F26" s="24" t="s">
        <v>110</v>
      </c>
      <c r="G26" s="26" t="s">
        <v>76</v>
      </c>
      <c r="H26" s="26" t="s">
        <v>138</v>
      </c>
      <c r="I26" s="26" t="s">
        <v>143</v>
      </c>
      <c r="J26" s="25"/>
      <c r="K26" s="24" t="str">
        <f>"125,0"</f>
        <v>125,0</v>
      </c>
      <c r="L26" s="26" t="str">
        <f>"85,6896"</f>
        <v>85,6896</v>
      </c>
      <c r="M26" s="24" t="s">
        <v>20</v>
      </c>
    </row>
    <row r="27" spans="1:13" ht="12.75">
      <c r="A27" s="24" t="s">
        <v>145</v>
      </c>
      <c r="B27" s="24" t="s">
        <v>146</v>
      </c>
      <c r="C27" s="24" t="s">
        <v>147</v>
      </c>
      <c r="D27" s="24" t="str">
        <f>"0,6737"</f>
        <v>0,6737</v>
      </c>
      <c r="E27" s="24" t="s">
        <v>59</v>
      </c>
      <c r="F27" s="24" t="s">
        <v>123</v>
      </c>
      <c r="G27" s="26" t="s">
        <v>76</v>
      </c>
      <c r="H27" s="25" t="s">
        <v>137</v>
      </c>
      <c r="I27" s="25" t="s">
        <v>137</v>
      </c>
      <c r="J27" s="25"/>
      <c r="K27" s="24" t="str">
        <f>"110,0"</f>
        <v>110,0</v>
      </c>
      <c r="L27" s="26" t="str">
        <f>"76,3302"</f>
        <v>76,3302</v>
      </c>
      <c r="M27" s="24" t="s">
        <v>20</v>
      </c>
    </row>
    <row r="28" spans="1:13" ht="12.75">
      <c r="A28" s="24" t="s">
        <v>149</v>
      </c>
      <c r="B28" s="24" t="s">
        <v>150</v>
      </c>
      <c r="C28" s="24" t="s">
        <v>151</v>
      </c>
      <c r="D28" s="24" t="str">
        <f>"0,6680"</f>
        <v>0,6680</v>
      </c>
      <c r="E28" s="24" t="s">
        <v>59</v>
      </c>
      <c r="F28" s="24" t="s">
        <v>152</v>
      </c>
      <c r="G28" s="26" t="s">
        <v>153</v>
      </c>
      <c r="H28" s="26" t="s">
        <v>154</v>
      </c>
      <c r="I28" s="26" t="s">
        <v>155</v>
      </c>
      <c r="J28" s="25"/>
      <c r="K28" s="24" t="str">
        <f>"147,5"</f>
        <v>147,5</v>
      </c>
      <c r="L28" s="26" t="str">
        <f>"98,5300"</f>
        <v>98,5300</v>
      </c>
      <c r="M28" s="24" t="s">
        <v>20</v>
      </c>
    </row>
    <row r="29" spans="1:13" ht="12.75">
      <c r="A29" s="21" t="s">
        <v>157</v>
      </c>
      <c r="B29" s="21" t="s">
        <v>158</v>
      </c>
      <c r="C29" s="21" t="s">
        <v>159</v>
      </c>
      <c r="D29" s="21" t="str">
        <f>"0,6859"</f>
        <v>0,6859</v>
      </c>
      <c r="E29" s="21" t="s">
        <v>49</v>
      </c>
      <c r="F29" s="21" t="s">
        <v>50</v>
      </c>
      <c r="G29" s="23" t="s">
        <v>138</v>
      </c>
      <c r="H29" s="22" t="s">
        <v>160</v>
      </c>
      <c r="I29" s="23" t="s">
        <v>160</v>
      </c>
      <c r="J29" s="22"/>
      <c r="K29" s="21" t="str">
        <f>"130,0"</f>
        <v>130,0</v>
      </c>
      <c r="L29" s="23" t="str">
        <f>"89,1670"</f>
        <v>89,1670</v>
      </c>
      <c r="M29" s="21" t="s">
        <v>20</v>
      </c>
    </row>
    <row r="31" spans="1:12" ht="15">
      <c r="A31" s="56" t="s">
        <v>44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3" ht="12.75">
      <c r="A32" s="18" t="s">
        <v>162</v>
      </c>
      <c r="B32" s="18" t="s">
        <v>163</v>
      </c>
      <c r="C32" s="18" t="s">
        <v>164</v>
      </c>
      <c r="D32" s="18" t="str">
        <f>"0,6235"</f>
        <v>0,6235</v>
      </c>
      <c r="E32" s="18" t="s">
        <v>59</v>
      </c>
      <c r="F32" s="18" t="s">
        <v>17</v>
      </c>
      <c r="G32" s="20" t="s">
        <v>165</v>
      </c>
      <c r="H32" s="20" t="s">
        <v>166</v>
      </c>
      <c r="I32" s="20" t="s">
        <v>167</v>
      </c>
      <c r="J32" s="19"/>
      <c r="K32" s="18" t="str">
        <f>"157,5"</f>
        <v>157,5</v>
      </c>
      <c r="L32" s="20" t="str">
        <f>"98,2012"</f>
        <v>98,2012</v>
      </c>
      <c r="M32" s="18" t="s">
        <v>20</v>
      </c>
    </row>
    <row r="33" spans="1:13" ht="12.75">
      <c r="A33" s="24" t="s">
        <v>169</v>
      </c>
      <c r="B33" s="24" t="s">
        <v>170</v>
      </c>
      <c r="C33" s="24" t="s">
        <v>171</v>
      </c>
      <c r="D33" s="24" t="str">
        <f>"0,6284"</f>
        <v>0,6284</v>
      </c>
      <c r="E33" s="24" t="s">
        <v>172</v>
      </c>
      <c r="F33" s="24" t="s">
        <v>17</v>
      </c>
      <c r="G33" s="26" t="s">
        <v>173</v>
      </c>
      <c r="H33" s="25" t="s">
        <v>174</v>
      </c>
      <c r="I33" s="25" t="s">
        <v>174</v>
      </c>
      <c r="J33" s="25"/>
      <c r="K33" s="24" t="str">
        <f>"147,5"</f>
        <v>147,5</v>
      </c>
      <c r="L33" s="26" t="str">
        <f>"92,6890"</f>
        <v>92,6890</v>
      </c>
      <c r="M33" s="24" t="s">
        <v>20</v>
      </c>
    </row>
    <row r="34" spans="1:13" ht="12.75">
      <c r="A34" s="21" t="s">
        <v>176</v>
      </c>
      <c r="B34" s="21" t="s">
        <v>177</v>
      </c>
      <c r="C34" s="21" t="s">
        <v>178</v>
      </c>
      <c r="D34" s="21" t="str">
        <f>"0,6427"</f>
        <v>0,6427</v>
      </c>
      <c r="E34" s="21" t="s">
        <v>59</v>
      </c>
      <c r="F34" s="21" t="s">
        <v>17</v>
      </c>
      <c r="G34" s="23" t="s">
        <v>160</v>
      </c>
      <c r="H34" s="23" t="s">
        <v>179</v>
      </c>
      <c r="I34" s="22" t="s">
        <v>180</v>
      </c>
      <c r="J34" s="22"/>
      <c r="K34" s="21" t="str">
        <f>"135,0"</f>
        <v>135,0</v>
      </c>
      <c r="L34" s="23" t="str">
        <f>"86,7645"</f>
        <v>86,7645</v>
      </c>
      <c r="M34" s="21" t="s">
        <v>20</v>
      </c>
    </row>
    <row r="36" spans="1:12" ht="15">
      <c r="A36" s="56" t="s">
        <v>54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3" ht="12.75">
      <c r="A37" s="18" t="s">
        <v>182</v>
      </c>
      <c r="B37" s="18" t="s">
        <v>183</v>
      </c>
      <c r="C37" s="18" t="s">
        <v>184</v>
      </c>
      <c r="D37" s="18" t="str">
        <f>"0,6134"</f>
        <v>0,6134</v>
      </c>
      <c r="E37" s="18" t="s">
        <v>109</v>
      </c>
      <c r="F37" s="18" t="s">
        <v>110</v>
      </c>
      <c r="G37" s="20" t="s">
        <v>143</v>
      </c>
      <c r="H37" s="20" t="s">
        <v>160</v>
      </c>
      <c r="I37" s="20" t="s">
        <v>179</v>
      </c>
      <c r="J37" s="19"/>
      <c r="K37" s="18" t="str">
        <f>"135,0"</f>
        <v>135,0</v>
      </c>
      <c r="L37" s="20" t="str">
        <f>"82,8157"</f>
        <v>82,8157</v>
      </c>
      <c r="M37" s="18" t="s">
        <v>20</v>
      </c>
    </row>
    <row r="38" spans="1:13" ht="12.75">
      <c r="A38" s="24" t="s">
        <v>186</v>
      </c>
      <c r="B38" s="24" t="s">
        <v>187</v>
      </c>
      <c r="C38" s="24" t="s">
        <v>188</v>
      </c>
      <c r="D38" s="24" t="str">
        <f>"0,5960"</f>
        <v>0,5960</v>
      </c>
      <c r="E38" s="24" t="s">
        <v>59</v>
      </c>
      <c r="F38" s="24" t="s">
        <v>17</v>
      </c>
      <c r="G38" s="26" t="s">
        <v>165</v>
      </c>
      <c r="H38" s="26" t="s">
        <v>189</v>
      </c>
      <c r="I38" s="25" t="s">
        <v>51</v>
      </c>
      <c r="J38" s="25"/>
      <c r="K38" s="24" t="str">
        <f>"155,0"</f>
        <v>155,0</v>
      </c>
      <c r="L38" s="26" t="str">
        <f>"92,3800"</f>
        <v>92,3800</v>
      </c>
      <c r="M38" s="24" t="s">
        <v>20</v>
      </c>
    </row>
    <row r="39" spans="1:13" ht="12.75">
      <c r="A39" s="24" t="s">
        <v>191</v>
      </c>
      <c r="B39" s="24" t="s">
        <v>192</v>
      </c>
      <c r="C39" s="24" t="s">
        <v>193</v>
      </c>
      <c r="D39" s="24" t="str">
        <f>"0,5903"</f>
        <v>0,5903</v>
      </c>
      <c r="E39" s="24" t="s">
        <v>49</v>
      </c>
      <c r="F39" s="24" t="s">
        <v>50</v>
      </c>
      <c r="G39" s="26" t="s">
        <v>174</v>
      </c>
      <c r="H39" s="25" t="s">
        <v>194</v>
      </c>
      <c r="I39" s="25" t="s">
        <v>194</v>
      </c>
      <c r="J39" s="25"/>
      <c r="K39" s="24" t="str">
        <f>"150,0"</f>
        <v>150,0</v>
      </c>
      <c r="L39" s="26" t="str">
        <f>"88,5450"</f>
        <v>88,5450</v>
      </c>
      <c r="M39" s="24" t="s">
        <v>20</v>
      </c>
    </row>
    <row r="40" spans="1:13" ht="12.75">
      <c r="A40" s="24" t="s">
        <v>196</v>
      </c>
      <c r="B40" s="24" t="s">
        <v>197</v>
      </c>
      <c r="C40" s="24" t="s">
        <v>198</v>
      </c>
      <c r="D40" s="24" t="str">
        <f>"0,5920"</f>
        <v>0,5920</v>
      </c>
      <c r="E40" s="24" t="s">
        <v>59</v>
      </c>
      <c r="F40" s="24" t="s">
        <v>199</v>
      </c>
      <c r="G40" s="26" t="s">
        <v>179</v>
      </c>
      <c r="H40" s="26" t="s">
        <v>200</v>
      </c>
      <c r="I40" s="26" t="s">
        <v>201</v>
      </c>
      <c r="J40" s="25"/>
      <c r="K40" s="24" t="str">
        <f>"145,0"</f>
        <v>145,0</v>
      </c>
      <c r="L40" s="26" t="str">
        <f>"85,8400"</f>
        <v>85,8400</v>
      </c>
      <c r="M40" s="24" t="s">
        <v>20</v>
      </c>
    </row>
    <row r="41" spans="1:13" ht="12.75">
      <c r="A41" s="24" t="s">
        <v>203</v>
      </c>
      <c r="B41" s="24" t="s">
        <v>204</v>
      </c>
      <c r="C41" s="24" t="s">
        <v>205</v>
      </c>
      <c r="D41" s="24" t="str">
        <f>"0,5889"</f>
        <v>0,5889</v>
      </c>
      <c r="E41" s="24" t="s">
        <v>101</v>
      </c>
      <c r="F41" s="24" t="s">
        <v>50</v>
      </c>
      <c r="G41" s="26" t="s">
        <v>160</v>
      </c>
      <c r="H41" s="26" t="s">
        <v>179</v>
      </c>
      <c r="I41" s="25" t="s">
        <v>200</v>
      </c>
      <c r="J41" s="25"/>
      <c r="K41" s="24" t="str">
        <f>"135,0"</f>
        <v>135,0</v>
      </c>
      <c r="L41" s="26" t="str">
        <f>"79,5015"</f>
        <v>79,5015</v>
      </c>
      <c r="M41" s="24" t="s">
        <v>20</v>
      </c>
    </row>
    <row r="42" spans="1:13" ht="12.75">
      <c r="A42" s="24" t="s">
        <v>207</v>
      </c>
      <c r="B42" s="24" t="s">
        <v>208</v>
      </c>
      <c r="C42" s="24" t="s">
        <v>209</v>
      </c>
      <c r="D42" s="24" t="str">
        <f>"0,5893"</f>
        <v>0,5893</v>
      </c>
      <c r="E42" s="24" t="s">
        <v>59</v>
      </c>
      <c r="F42" s="24" t="s">
        <v>17</v>
      </c>
      <c r="G42" s="26" t="s">
        <v>210</v>
      </c>
      <c r="H42" s="26" t="s">
        <v>143</v>
      </c>
      <c r="I42" s="25" t="s">
        <v>179</v>
      </c>
      <c r="J42" s="25"/>
      <c r="K42" s="24" t="str">
        <f>"125,0"</f>
        <v>125,0</v>
      </c>
      <c r="L42" s="26" t="str">
        <f>"73,6625"</f>
        <v>73,6625</v>
      </c>
      <c r="M42" s="24" t="s">
        <v>20</v>
      </c>
    </row>
    <row r="43" spans="1:13" ht="12.75">
      <c r="A43" s="24" t="s">
        <v>211</v>
      </c>
      <c r="B43" s="24" t="s">
        <v>212</v>
      </c>
      <c r="C43" s="24" t="s">
        <v>193</v>
      </c>
      <c r="D43" s="24" t="str">
        <f>"0,5903"</f>
        <v>0,5903</v>
      </c>
      <c r="E43" s="24" t="s">
        <v>49</v>
      </c>
      <c r="F43" s="24" t="s">
        <v>50</v>
      </c>
      <c r="G43" s="26" t="s">
        <v>174</v>
      </c>
      <c r="H43" s="25" t="s">
        <v>194</v>
      </c>
      <c r="I43" s="25" t="s">
        <v>194</v>
      </c>
      <c r="J43" s="25"/>
      <c r="K43" s="24" t="str">
        <f>"150,0"</f>
        <v>150,0</v>
      </c>
      <c r="L43" s="26" t="str">
        <f>"88,8106"</f>
        <v>88,8106</v>
      </c>
      <c r="M43" s="24" t="s">
        <v>20</v>
      </c>
    </row>
    <row r="44" spans="1:13" ht="12.75">
      <c r="A44" s="24" t="s">
        <v>214</v>
      </c>
      <c r="B44" s="24" t="s">
        <v>215</v>
      </c>
      <c r="C44" s="24" t="s">
        <v>216</v>
      </c>
      <c r="D44" s="24" t="str">
        <f>"0,5857"</f>
        <v>0,5857</v>
      </c>
      <c r="E44" s="24" t="s">
        <v>109</v>
      </c>
      <c r="F44" s="24" t="s">
        <v>110</v>
      </c>
      <c r="G44" s="26" t="s">
        <v>217</v>
      </c>
      <c r="H44" s="26" t="s">
        <v>218</v>
      </c>
      <c r="I44" s="26" t="s">
        <v>76</v>
      </c>
      <c r="J44" s="25"/>
      <c r="K44" s="24" t="str">
        <f>"110,0"</f>
        <v>110,0</v>
      </c>
      <c r="L44" s="26" t="str">
        <f>"65,0068"</f>
        <v>65,0068</v>
      </c>
      <c r="M44" s="24" t="s">
        <v>20</v>
      </c>
    </row>
    <row r="45" spans="1:13" ht="12.75">
      <c r="A45" s="24" t="s">
        <v>220</v>
      </c>
      <c r="B45" s="24" t="s">
        <v>221</v>
      </c>
      <c r="C45" s="24" t="s">
        <v>222</v>
      </c>
      <c r="D45" s="24" t="str">
        <f>"0,5947"</f>
        <v>0,5947</v>
      </c>
      <c r="E45" s="24" t="s">
        <v>109</v>
      </c>
      <c r="F45" s="24" t="s">
        <v>110</v>
      </c>
      <c r="G45" s="26" t="s">
        <v>217</v>
      </c>
      <c r="H45" s="26" t="s">
        <v>132</v>
      </c>
      <c r="I45" s="25" t="s">
        <v>223</v>
      </c>
      <c r="J45" s="25"/>
      <c r="K45" s="24" t="str">
        <f>"95,0"</f>
        <v>95,0</v>
      </c>
      <c r="L45" s="26" t="str">
        <f>"60,3948"</f>
        <v>60,3948</v>
      </c>
      <c r="M45" s="24" t="s">
        <v>20</v>
      </c>
    </row>
    <row r="46" spans="1:13" ht="12.75">
      <c r="A46" s="21" t="s">
        <v>225</v>
      </c>
      <c r="B46" s="21" t="s">
        <v>226</v>
      </c>
      <c r="C46" s="21" t="s">
        <v>227</v>
      </c>
      <c r="D46" s="21" t="str">
        <f>"0,6069"</f>
        <v>0,6069</v>
      </c>
      <c r="E46" s="21" t="s">
        <v>59</v>
      </c>
      <c r="F46" s="21" t="s">
        <v>17</v>
      </c>
      <c r="G46" s="23" t="s">
        <v>228</v>
      </c>
      <c r="H46" s="23" t="s">
        <v>229</v>
      </c>
      <c r="I46" s="22" t="s">
        <v>160</v>
      </c>
      <c r="J46" s="22"/>
      <c r="K46" s="21" t="str">
        <f>"115,0"</f>
        <v>115,0</v>
      </c>
      <c r="L46" s="23" t="str">
        <f>"84,3803"</f>
        <v>84,3803</v>
      </c>
      <c r="M46" s="21" t="s">
        <v>20</v>
      </c>
    </row>
    <row r="48" spans="1:12" ht="15">
      <c r="A48" s="56" t="s">
        <v>230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3" ht="12.75">
      <c r="A49" s="18" t="s">
        <v>232</v>
      </c>
      <c r="B49" s="18" t="s">
        <v>233</v>
      </c>
      <c r="C49" s="18" t="s">
        <v>234</v>
      </c>
      <c r="D49" s="18" t="str">
        <f>"0,5581"</f>
        <v>0,5581</v>
      </c>
      <c r="E49" s="18" t="s">
        <v>16</v>
      </c>
      <c r="F49" s="18" t="s">
        <v>17</v>
      </c>
      <c r="G49" s="19" t="s">
        <v>143</v>
      </c>
      <c r="H49" s="19" t="s">
        <v>143</v>
      </c>
      <c r="I49" s="20" t="s">
        <v>143</v>
      </c>
      <c r="J49" s="19"/>
      <c r="K49" s="18" t="str">
        <f>"125,0"</f>
        <v>125,0</v>
      </c>
      <c r="L49" s="20" t="str">
        <f>"75,3435"</f>
        <v>75,3435</v>
      </c>
      <c r="M49" s="18" t="s">
        <v>20</v>
      </c>
    </row>
    <row r="50" spans="1:13" ht="12.75">
      <c r="A50" s="24" t="s">
        <v>236</v>
      </c>
      <c r="B50" s="24" t="s">
        <v>237</v>
      </c>
      <c r="C50" s="24" t="s">
        <v>238</v>
      </c>
      <c r="D50" s="24" t="str">
        <f>"0,5714"</f>
        <v>0,5714</v>
      </c>
      <c r="E50" s="24" t="s">
        <v>59</v>
      </c>
      <c r="F50" s="24" t="s">
        <v>17</v>
      </c>
      <c r="G50" s="26" t="s">
        <v>201</v>
      </c>
      <c r="H50" s="26" t="s">
        <v>194</v>
      </c>
      <c r="I50" s="25" t="s">
        <v>51</v>
      </c>
      <c r="J50" s="25"/>
      <c r="K50" s="24" t="str">
        <f>"155,0"</f>
        <v>155,0</v>
      </c>
      <c r="L50" s="26" t="str">
        <f>"88,5670"</f>
        <v>88,5670</v>
      </c>
      <c r="M50" s="24" t="s">
        <v>20</v>
      </c>
    </row>
    <row r="51" spans="1:13" ht="12.75">
      <c r="A51" s="24" t="s">
        <v>240</v>
      </c>
      <c r="B51" s="24" t="s">
        <v>241</v>
      </c>
      <c r="C51" s="24" t="s">
        <v>242</v>
      </c>
      <c r="D51" s="24" t="str">
        <f>"0,5597"</f>
        <v>0,5597</v>
      </c>
      <c r="E51" s="24" t="s">
        <v>59</v>
      </c>
      <c r="F51" s="24" t="s">
        <v>17</v>
      </c>
      <c r="G51" s="26" t="s">
        <v>174</v>
      </c>
      <c r="H51" s="25" t="s">
        <v>243</v>
      </c>
      <c r="I51" s="25" t="s">
        <v>243</v>
      </c>
      <c r="J51" s="25"/>
      <c r="K51" s="24" t="str">
        <f>"150,0"</f>
        <v>150,0</v>
      </c>
      <c r="L51" s="26" t="str">
        <f>"83,9550"</f>
        <v>83,9550</v>
      </c>
      <c r="M51" s="24" t="s">
        <v>20</v>
      </c>
    </row>
    <row r="52" spans="1:13" ht="12.75">
      <c r="A52" s="24" t="s">
        <v>245</v>
      </c>
      <c r="B52" s="24" t="s">
        <v>246</v>
      </c>
      <c r="C52" s="24" t="s">
        <v>247</v>
      </c>
      <c r="D52" s="24" t="str">
        <f>"0,5627"</f>
        <v>0,5627</v>
      </c>
      <c r="E52" s="24" t="s">
        <v>59</v>
      </c>
      <c r="F52" s="24" t="s">
        <v>17</v>
      </c>
      <c r="G52" s="26" t="s">
        <v>200</v>
      </c>
      <c r="H52" s="25" t="s">
        <v>174</v>
      </c>
      <c r="I52" s="25" t="s">
        <v>174</v>
      </c>
      <c r="J52" s="25"/>
      <c r="K52" s="24" t="str">
        <f>"140,0"</f>
        <v>140,0</v>
      </c>
      <c r="L52" s="26" t="str">
        <f>"78,7780"</f>
        <v>78,7780</v>
      </c>
      <c r="M52" s="24" t="s">
        <v>20</v>
      </c>
    </row>
    <row r="53" spans="1:13" ht="12.75">
      <c r="A53" s="24" t="s">
        <v>248</v>
      </c>
      <c r="B53" s="24" t="s">
        <v>249</v>
      </c>
      <c r="C53" s="24" t="s">
        <v>250</v>
      </c>
      <c r="D53" s="24" t="str">
        <f>"0,5648"</f>
        <v>0,5648</v>
      </c>
      <c r="E53" s="24" t="s">
        <v>172</v>
      </c>
      <c r="F53" s="24" t="s">
        <v>17</v>
      </c>
      <c r="G53" s="25" t="s">
        <v>251</v>
      </c>
      <c r="H53" s="25" t="s">
        <v>251</v>
      </c>
      <c r="I53" s="25" t="s">
        <v>251</v>
      </c>
      <c r="J53" s="25"/>
      <c r="K53" s="24" t="str">
        <f>"0.00"</f>
        <v>0.00</v>
      </c>
      <c r="L53" s="26" t="str">
        <f>"0,0000"</f>
        <v>0,0000</v>
      </c>
      <c r="M53" s="24" t="s">
        <v>20</v>
      </c>
    </row>
    <row r="54" spans="1:13" ht="12.75">
      <c r="A54" s="21" t="s">
        <v>253</v>
      </c>
      <c r="B54" s="21" t="s">
        <v>254</v>
      </c>
      <c r="C54" s="21" t="s">
        <v>255</v>
      </c>
      <c r="D54" s="21" t="str">
        <f>"0,5619"</f>
        <v>0,5619</v>
      </c>
      <c r="E54" s="21" t="s">
        <v>49</v>
      </c>
      <c r="F54" s="21" t="s">
        <v>17</v>
      </c>
      <c r="G54" s="23" t="s">
        <v>200</v>
      </c>
      <c r="H54" s="23" t="s">
        <v>201</v>
      </c>
      <c r="I54" s="22" t="s">
        <v>174</v>
      </c>
      <c r="J54" s="22"/>
      <c r="K54" s="21" t="str">
        <f>"145,0"</f>
        <v>145,0</v>
      </c>
      <c r="L54" s="23" t="str">
        <f>"82,9421"</f>
        <v>82,9421</v>
      </c>
      <c r="M54" s="21" t="s">
        <v>20</v>
      </c>
    </row>
    <row r="55" ht="12.75"/>
    <row r="56" spans="5:6" ht="15">
      <c r="E56" s="10" t="s">
        <v>21</v>
      </c>
      <c r="F56" s="4" t="s">
        <v>553</v>
      </c>
    </row>
    <row r="57" spans="5:6" ht="15">
      <c r="E57" s="10" t="s">
        <v>22</v>
      </c>
      <c r="F57" s="4" t="s">
        <v>554</v>
      </c>
    </row>
    <row r="58" spans="5:6" ht="15">
      <c r="E58" s="10" t="s">
        <v>23</v>
      </c>
      <c r="F58" s="4" t="s">
        <v>555</v>
      </c>
    </row>
    <row r="59" spans="5:6" ht="15">
      <c r="E59" s="10" t="s">
        <v>24</v>
      </c>
      <c r="F59" s="4" t="s">
        <v>556</v>
      </c>
    </row>
    <row r="60" spans="5:6" ht="15">
      <c r="E60" s="10" t="s">
        <v>24</v>
      </c>
      <c r="F60" s="4" t="s">
        <v>557</v>
      </c>
    </row>
    <row r="61" spans="5:6" ht="15">
      <c r="E61" s="10" t="s">
        <v>25</v>
      </c>
      <c r="F61" s="4" t="s">
        <v>558</v>
      </c>
    </row>
    <row r="62" ht="15">
      <c r="E62" s="10"/>
    </row>
    <row r="64" spans="1:2" ht="18">
      <c r="A64" s="11" t="s">
        <v>26</v>
      </c>
      <c r="B64" s="11"/>
    </row>
    <row r="65" spans="1:2" ht="15">
      <c r="A65" s="12" t="s">
        <v>27</v>
      </c>
      <c r="B65" s="12"/>
    </row>
    <row r="66" spans="1:2" ht="14.25">
      <c r="A66" s="14"/>
      <c r="B66" s="15" t="s">
        <v>256</v>
      </c>
    </row>
    <row r="67" spans="1:5" ht="15">
      <c r="A67" s="16" t="s">
        <v>29</v>
      </c>
      <c r="B67" s="16" t="s">
        <v>30</v>
      </c>
      <c r="C67" s="16" t="s">
        <v>31</v>
      </c>
      <c r="D67" s="16" t="s">
        <v>32</v>
      </c>
      <c r="E67" s="16" t="s">
        <v>33</v>
      </c>
    </row>
    <row r="68" spans="1:5" ht="12.75">
      <c r="A68" s="13" t="s">
        <v>83</v>
      </c>
      <c r="B68" s="4" t="s">
        <v>257</v>
      </c>
      <c r="C68" s="4" t="s">
        <v>35</v>
      </c>
      <c r="D68" s="4" t="s">
        <v>89</v>
      </c>
      <c r="E68" s="17" t="s">
        <v>258</v>
      </c>
    </row>
    <row r="69" spans="1:5" ht="12.75">
      <c r="A69" s="13" t="s">
        <v>105</v>
      </c>
      <c r="B69" s="4" t="s">
        <v>257</v>
      </c>
      <c r="C69" s="4" t="s">
        <v>259</v>
      </c>
      <c r="D69" s="4" t="s">
        <v>111</v>
      </c>
      <c r="E69" s="17" t="s">
        <v>260</v>
      </c>
    </row>
    <row r="71" spans="1:2" ht="14.25">
      <c r="A71" s="14"/>
      <c r="B71" s="15" t="s">
        <v>28</v>
      </c>
    </row>
    <row r="72" spans="1:5" ht="15">
      <c r="A72" s="16" t="s">
        <v>29</v>
      </c>
      <c r="B72" s="16" t="s">
        <v>30</v>
      </c>
      <c r="C72" s="16" t="s">
        <v>31</v>
      </c>
      <c r="D72" s="16" t="s">
        <v>32</v>
      </c>
      <c r="E72" s="16" t="s">
        <v>33</v>
      </c>
    </row>
    <row r="73" spans="1:5" ht="12.75">
      <c r="A73" s="13" t="s">
        <v>91</v>
      </c>
      <c r="B73" s="4" t="s">
        <v>34</v>
      </c>
      <c r="C73" s="4" t="s">
        <v>261</v>
      </c>
      <c r="D73" s="4" t="s">
        <v>261</v>
      </c>
      <c r="E73" s="17" t="s">
        <v>262</v>
      </c>
    </row>
    <row r="75" spans="1:2" ht="14.25">
      <c r="A75" s="14"/>
      <c r="B75" s="15" t="s">
        <v>73</v>
      </c>
    </row>
    <row r="76" spans="1:5" ht="15">
      <c r="A76" s="16" t="s">
        <v>29</v>
      </c>
      <c r="B76" s="16" t="s">
        <v>30</v>
      </c>
      <c r="C76" s="16" t="s">
        <v>31</v>
      </c>
      <c r="D76" s="16" t="s">
        <v>32</v>
      </c>
      <c r="E76" s="16" t="s">
        <v>33</v>
      </c>
    </row>
    <row r="77" spans="1:5" ht="12.75">
      <c r="A77" s="13" t="s">
        <v>97</v>
      </c>
      <c r="B77" s="4" t="s">
        <v>73</v>
      </c>
      <c r="C77" s="4" t="s">
        <v>261</v>
      </c>
      <c r="D77" s="4" t="s">
        <v>102</v>
      </c>
      <c r="E77" s="17" t="s">
        <v>263</v>
      </c>
    </row>
    <row r="80" spans="1:2" ht="15">
      <c r="A80" s="12" t="s">
        <v>72</v>
      </c>
      <c r="B80" s="12"/>
    </row>
    <row r="81" spans="1:2" ht="14.25">
      <c r="A81" s="14"/>
      <c r="B81" s="15" t="s">
        <v>264</v>
      </c>
    </row>
    <row r="82" spans="1:5" ht="15">
      <c r="A82" s="16" t="s">
        <v>29</v>
      </c>
      <c r="B82" s="16" t="s">
        <v>30</v>
      </c>
      <c r="C82" s="16" t="s">
        <v>31</v>
      </c>
      <c r="D82" s="16" t="s">
        <v>32</v>
      </c>
      <c r="E82" s="16" t="s">
        <v>33</v>
      </c>
    </row>
    <row r="83" spans="1:5" ht="12.75">
      <c r="A83" s="13" t="s">
        <v>133</v>
      </c>
      <c r="B83" s="4" t="s">
        <v>265</v>
      </c>
      <c r="C83" s="4" t="s">
        <v>259</v>
      </c>
      <c r="D83" s="4" t="s">
        <v>138</v>
      </c>
      <c r="E83" s="17" t="s">
        <v>266</v>
      </c>
    </row>
    <row r="84" spans="1:5" ht="12.75">
      <c r="A84" s="13" t="s">
        <v>231</v>
      </c>
      <c r="B84" s="4" t="s">
        <v>257</v>
      </c>
      <c r="C84" s="4" t="s">
        <v>61</v>
      </c>
      <c r="D84" s="4" t="s">
        <v>143</v>
      </c>
      <c r="E84" s="17" t="s">
        <v>267</v>
      </c>
    </row>
    <row r="85" spans="1:5" ht="12.75">
      <c r="A85" s="13" t="s">
        <v>113</v>
      </c>
      <c r="B85" s="4" t="s">
        <v>268</v>
      </c>
      <c r="C85" s="4" t="s">
        <v>269</v>
      </c>
      <c r="D85" s="4" t="s">
        <v>103</v>
      </c>
      <c r="E85" s="17" t="s">
        <v>270</v>
      </c>
    </row>
    <row r="87" spans="1:2" ht="14.25">
      <c r="A87" s="14"/>
      <c r="B87" s="15" t="s">
        <v>271</v>
      </c>
    </row>
    <row r="88" spans="1:5" ht="15">
      <c r="A88" s="16" t="s">
        <v>29</v>
      </c>
      <c r="B88" s="16" t="s">
        <v>30</v>
      </c>
      <c r="C88" s="16" t="s">
        <v>31</v>
      </c>
      <c r="D88" s="16" t="s">
        <v>32</v>
      </c>
      <c r="E88" s="16" t="s">
        <v>33</v>
      </c>
    </row>
    <row r="89" spans="1:5" ht="12.75">
      <c r="A89" s="13" t="s">
        <v>139</v>
      </c>
      <c r="B89" s="4" t="s">
        <v>34</v>
      </c>
      <c r="C89" s="4" t="s">
        <v>259</v>
      </c>
      <c r="D89" s="4" t="s">
        <v>143</v>
      </c>
      <c r="E89" s="17" t="s">
        <v>272</v>
      </c>
    </row>
    <row r="90" spans="1:5" ht="12.75">
      <c r="A90" s="13" t="s">
        <v>181</v>
      </c>
      <c r="B90" s="4" t="s">
        <v>34</v>
      </c>
      <c r="C90" s="4" t="s">
        <v>60</v>
      </c>
      <c r="D90" s="4" t="s">
        <v>179</v>
      </c>
      <c r="E90" s="17" t="s">
        <v>273</v>
      </c>
    </row>
    <row r="91" spans="1:5" ht="12.75">
      <c r="A91" s="13" t="s">
        <v>119</v>
      </c>
      <c r="B91" s="4" t="s">
        <v>34</v>
      </c>
      <c r="C91" s="4" t="s">
        <v>274</v>
      </c>
      <c r="D91" s="4" t="s">
        <v>275</v>
      </c>
      <c r="E91" s="17" t="s">
        <v>276</v>
      </c>
    </row>
    <row r="92" spans="1:5" ht="12.75">
      <c r="A92" s="13" t="s">
        <v>144</v>
      </c>
      <c r="B92" s="4" t="s">
        <v>34</v>
      </c>
      <c r="C92" s="4" t="s">
        <v>259</v>
      </c>
      <c r="D92" s="4" t="s">
        <v>76</v>
      </c>
      <c r="E92" s="17" t="s">
        <v>277</v>
      </c>
    </row>
    <row r="94" spans="1:2" ht="14.25">
      <c r="A94" s="14"/>
      <c r="B94" s="15" t="s">
        <v>73</v>
      </c>
    </row>
    <row r="95" spans="1:5" ht="15">
      <c r="A95" s="16" t="s">
        <v>29</v>
      </c>
      <c r="B95" s="16" t="s">
        <v>30</v>
      </c>
      <c r="C95" s="16" t="s">
        <v>31</v>
      </c>
      <c r="D95" s="16" t="s">
        <v>32</v>
      </c>
      <c r="E95" s="16" t="s">
        <v>33</v>
      </c>
    </row>
    <row r="96" spans="1:5" ht="12.75">
      <c r="A96" s="13" t="s">
        <v>148</v>
      </c>
      <c r="B96" s="4" t="s">
        <v>73</v>
      </c>
      <c r="C96" s="4" t="s">
        <v>259</v>
      </c>
      <c r="D96" s="4" t="s">
        <v>173</v>
      </c>
      <c r="E96" s="17" t="s">
        <v>278</v>
      </c>
    </row>
    <row r="97" spans="1:5" ht="12.75">
      <c r="A97" s="13" t="s">
        <v>161</v>
      </c>
      <c r="B97" s="4" t="s">
        <v>73</v>
      </c>
      <c r="C97" s="4" t="s">
        <v>74</v>
      </c>
      <c r="D97" s="4" t="s">
        <v>279</v>
      </c>
      <c r="E97" s="17" t="s">
        <v>280</v>
      </c>
    </row>
    <row r="98" spans="1:5" ht="12.75">
      <c r="A98" s="13" t="s">
        <v>168</v>
      </c>
      <c r="B98" s="4" t="s">
        <v>73</v>
      </c>
      <c r="C98" s="4" t="s">
        <v>74</v>
      </c>
      <c r="D98" s="4" t="s">
        <v>173</v>
      </c>
      <c r="E98" s="17" t="s">
        <v>281</v>
      </c>
    </row>
    <row r="99" spans="1:5" ht="12.75">
      <c r="A99" s="13" t="s">
        <v>185</v>
      </c>
      <c r="B99" s="4" t="s">
        <v>73</v>
      </c>
      <c r="C99" s="4" t="s">
        <v>60</v>
      </c>
      <c r="D99" s="4" t="s">
        <v>194</v>
      </c>
      <c r="E99" s="17" t="s">
        <v>282</v>
      </c>
    </row>
    <row r="100" spans="1:5" ht="12.75">
      <c r="A100" s="13" t="s">
        <v>156</v>
      </c>
      <c r="B100" s="4" t="s">
        <v>73</v>
      </c>
      <c r="C100" s="4" t="s">
        <v>259</v>
      </c>
      <c r="D100" s="4" t="s">
        <v>160</v>
      </c>
      <c r="E100" s="17" t="s">
        <v>283</v>
      </c>
    </row>
    <row r="101" spans="1:5" ht="12.75">
      <c r="A101" s="13" t="s">
        <v>235</v>
      </c>
      <c r="B101" s="4" t="s">
        <v>73</v>
      </c>
      <c r="C101" s="4" t="s">
        <v>61</v>
      </c>
      <c r="D101" s="4" t="s">
        <v>194</v>
      </c>
      <c r="E101" s="17" t="s">
        <v>284</v>
      </c>
    </row>
    <row r="102" spans="1:5" ht="12.75">
      <c r="A102" s="13" t="s">
        <v>190</v>
      </c>
      <c r="B102" s="4" t="s">
        <v>73</v>
      </c>
      <c r="C102" s="4" t="s">
        <v>60</v>
      </c>
      <c r="D102" s="4" t="s">
        <v>174</v>
      </c>
      <c r="E102" s="17" t="s">
        <v>285</v>
      </c>
    </row>
    <row r="103" spans="1:5" ht="12.75">
      <c r="A103" s="13" t="s">
        <v>175</v>
      </c>
      <c r="B103" s="4" t="s">
        <v>73</v>
      </c>
      <c r="C103" s="4" t="s">
        <v>74</v>
      </c>
      <c r="D103" s="4" t="s">
        <v>179</v>
      </c>
      <c r="E103" s="17" t="s">
        <v>286</v>
      </c>
    </row>
    <row r="104" spans="1:5" ht="12.75">
      <c r="A104" s="13" t="s">
        <v>195</v>
      </c>
      <c r="B104" s="4" t="s">
        <v>73</v>
      </c>
      <c r="C104" s="4" t="s">
        <v>60</v>
      </c>
      <c r="D104" s="4" t="s">
        <v>201</v>
      </c>
      <c r="E104" s="17" t="s">
        <v>287</v>
      </c>
    </row>
    <row r="105" spans="1:5" ht="12.75">
      <c r="A105" s="13" t="s">
        <v>239</v>
      </c>
      <c r="B105" s="4" t="s">
        <v>73</v>
      </c>
      <c r="C105" s="4" t="s">
        <v>61</v>
      </c>
      <c r="D105" s="4" t="s">
        <v>174</v>
      </c>
      <c r="E105" s="17" t="s">
        <v>288</v>
      </c>
    </row>
    <row r="106" spans="1:5" ht="12.75">
      <c r="A106" s="13" t="s">
        <v>202</v>
      </c>
      <c r="B106" s="4" t="s">
        <v>73</v>
      </c>
      <c r="C106" s="4" t="s">
        <v>60</v>
      </c>
      <c r="D106" s="4" t="s">
        <v>179</v>
      </c>
      <c r="E106" s="17" t="s">
        <v>289</v>
      </c>
    </row>
    <row r="107" spans="1:5" ht="12.75">
      <c r="A107" s="13" t="s">
        <v>244</v>
      </c>
      <c r="B107" s="4" t="s">
        <v>73</v>
      </c>
      <c r="C107" s="4" t="s">
        <v>61</v>
      </c>
      <c r="D107" s="4" t="s">
        <v>200</v>
      </c>
      <c r="E107" s="17" t="s">
        <v>290</v>
      </c>
    </row>
    <row r="108" spans="1:5" ht="12.75">
      <c r="A108" s="13" t="s">
        <v>206</v>
      </c>
      <c r="B108" s="4" t="s">
        <v>73</v>
      </c>
      <c r="C108" s="4" t="s">
        <v>60</v>
      </c>
      <c r="D108" s="4" t="s">
        <v>143</v>
      </c>
      <c r="E108" s="17" t="s">
        <v>291</v>
      </c>
    </row>
    <row r="109" spans="1:5" ht="12.75">
      <c r="A109" s="13" t="s">
        <v>127</v>
      </c>
      <c r="B109" s="4" t="s">
        <v>73</v>
      </c>
      <c r="C109" s="4" t="s">
        <v>292</v>
      </c>
      <c r="D109" s="4" t="s">
        <v>61</v>
      </c>
      <c r="E109" s="17" t="s">
        <v>293</v>
      </c>
    </row>
    <row r="111" spans="1:2" ht="14.25">
      <c r="A111" s="14"/>
      <c r="B111" s="15" t="s">
        <v>294</v>
      </c>
    </row>
    <row r="112" spans="1:5" ht="15">
      <c r="A112" s="16" t="s">
        <v>29</v>
      </c>
      <c r="B112" s="16" t="s">
        <v>30</v>
      </c>
      <c r="C112" s="16" t="s">
        <v>31</v>
      </c>
      <c r="D112" s="16" t="s">
        <v>32</v>
      </c>
      <c r="E112" s="16" t="s">
        <v>33</v>
      </c>
    </row>
    <row r="113" spans="1:5" ht="12.75">
      <c r="A113" s="13" t="s">
        <v>190</v>
      </c>
      <c r="B113" s="4" t="s">
        <v>295</v>
      </c>
      <c r="C113" s="4" t="s">
        <v>60</v>
      </c>
      <c r="D113" s="4" t="s">
        <v>174</v>
      </c>
      <c r="E113" s="17" t="s">
        <v>296</v>
      </c>
    </row>
    <row r="114" spans="1:5" ht="12.75">
      <c r="A114" s="13" t="s">
        <v>224</v>
      </c>
      <c r="B114" s="4" t="s">
        <v>297</v>
      </c>
      <c r="C114" s="4" t="s">
        <v>60</v>
      </c>
      <c r="D114" s="4" t="s">
        <v>137</v>
      </c>
      <c r="E114" s="17" t="s">
        <v>298</v>
      </c>
    </row>
    <row r="115" spans="1:5" ht="12.75">
      <c r="A115" s="13" t="s">
        <v>252</v>
      </c>
      <c r="B115" s="4" t="s">
        <v>295</v>
      </c>
      <c r="C115" s="4" t="s">
        <v>61</v>
      </c>
      <c r="D115" s="4" t="s">
        <v>201</v>
      </c>
      <c r="E115" s="17" t="s">
        <v>299</v>
      </c>
    </row>
    <row r="116" spans="1:5" ht="12.75">
      <c r="A116" s="13" t="s">
        <v>213</v>
      </c>
      <c r="B116" s="4" t="s">
        <v>295</v>
      </c>
      <c r="C116" s="4" t="s">
        <v>60</v>
      </c>
      <c r="D116" s="4" t="s">
        <v>76</v>
      </c>
      <c r="E116" s="17" t="s">
        <v>300</v>
      </c>
    </row>
    <row r="117" spans="1:5" ht="12.75">
      <c r="A117" s="13" t="s">
        <v>219</v>
      </c>
      <c r="B117" s="4" t="s">
        <v>301</v>
      </c>
      <c r="C117" s="4" t="s">
        <v>60</v>
      </c>
      <c r="D117" s="4" t="s">
        <v>132</v>
      </c>
      <c r="E117" s="17" t="s">
        <v>302</v>
      </c>
    </row>
    <row r="122" spans="1:2" ht="18">
      <c r="A122" s="11" t="s">
        <v>37</v>
      </c>
      <c r="B122" s="11"/>
    </row>
    <row r="123" spans="1:3" ht="15">
      <c r="A123" s="16" t="s">
        <v>38</v>
      </c>
      <c r="B123" s="16" t="s">
        <v>39</v>
      </c>
      <c r="C123" s="16" t="s">
        <v>40</v>
      </c>
    </row>
    <row r="124" spans="1:3" ht="12.75">
      <c r="A124" s="4" t="s">
        <v>59</v>
      </c>
      <c r="B124" s="4" t="s">
        <v>303</v>
      </c>
      <c r="C124" s="4" t="s">
        <v>304</v>
      </c>
    </row>
    <row r="125" spans="1:3" ht="12.75">
      <c r="A125" s="4" t="s">
        <v>109</v>
      </c>
      <c r="B125" s="4" t="s">
        <v>305</v>
      </c>
      <c r="C125" s="4" t="s">
        <v>306</v>
      </c>
    </row>
    <row r="126" spans="1:3" ht="12.75">
      <c r="A126" s="4" t="s">
        <v>49</v>
      </c>
      <c r="B126" s="4" t="s">
        <v>307</v>
      </c>
      <c r="C126" s="4" t="s">
        <v>308</v>
      </c>
    </row>
    <row r="127" spans="1:3" ht="12.75">
      <c r="A127" s="4" t="s">
        <v>101</v>
      </c>
      <c r="B127" s="4" t="s">
        <v>309</v>
      </c>
      <c r="C127" s="4" t="s">
        <v>310</v>
      </c>
    </row>
    <row r="128" spans="1:3" ht="12.75">
      <c r="A128" s="4" t="s">
        <v>16</v>
      </c>
      <c r="B128" s="4" t="s">
        <v>80</v>
      </c>
      <c r="C128" s="4" t="s">
        <v>311</v>
      </c>
    </row>
    <row r="129" spans="1:3" ht="12.75">
      <c r="A129" s="4" t="s">
        <v>172</v>
      </c>
      <c r="B129" s="4" t="s">
        <v>312</v>
      </c>
      <c r="C129" s="4" t="s">
        <v>313</v>
      </c>
    </row>
  </sheetData>
  <sheetProtection/>
  <mergeCells count="21">
    <mergeCell ref="A48:L48"/>
    <mergeCell ref="A15:L15"/>
    <mergeCell ref="A18:L18"/>
    <mergeCell ref="A21:L21"/>
    <mergeCell ref="A24:L24"/>
    <mergeCell ref="A31:L31"/>
    <mergeCell ref="A36:L36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2.875" style="4" bestFit="1" customWidth="1"/>
    <col min="3" max="3" width="30.125" style="4" bestFit="1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7" width="6.625" style="3" bestFit="1" customWidth="1"/>
    <col min="8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7" t="s">
        <v>571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1.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0</v>
      </c>
      <c r="B3" s="55" t="s">
        <v>7</v>
      </c>
      <c r="C3" s="55" t="s">
        <v>9</v>
      </c>
      <c r="D3" s="42" t="s">
        <v>10</v>
      </c>
      <c r="E3" s="42" t="s">
        <v>5</v>
      </c>
      <c r="F3" s="42" t="s">
        <v>8</v>
      </c>
      <c r="G3" s="42" t="s">
        <v>1</v>
      </c>
      <c r="H3" s="42"/>
      <c r="I3" s="42"/>
      <c r="J3" s="42"/>
      <c r="K3" s="42" t="s">
        <v>43</v>
      </c>
      <c r="L3" s="42" t="s">
        <v>4</v>
      </c>
      <c r="M3" s="44" t="s">
        <v>3</v>
      </c>
    </row>
    <row r="4" spans="1:13" s="1" customFormat="1" ht="21" customHeight="1" thickBot="1">
      <c r="A4" s="54"/>
      <c r="B4" s="43"/>
      <c r="C4" s="43"/>
      <c r="D4" s="43"/>
      <c r="E4" s="43"/>
      <c r="F4" s="43"/>
      <c r="G4" s="5">
        <v>1</v>
      </c>
      <c r="H4" s="5">
        <v>2</v>
      </c>
      <c r="I4" s="5">
        <v>3</v>
      </c>
      <c r="J4" s="5" t="s">
        <v>6</v>
      </c>
      <c r="K4" s="43"/>
      <c r="L4" s="43"/>
      <c r="M4" s="45"/>
    </row>
    <row r="5" spans="1:12" ht="15">
      <c r="A5" s="46" t="s">
        <v>44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7" t="s">
        <v>46</v>
      </c>
      <c r="B6" s="7" t="s">
        <v>47</v>
      </c>
      <c r="C6" s="7" t="s">
        <v>48</v>
      </c>
      <c r="D6" s="7" t="str">
        <f>"0,6367"</f>
        <v>0,6367</v>
      </c>
      <c r="E6" s="7" t="s">
        <v>49</v>
      </c>
      <c r="F6" s="7" t="s">
        <v>50</v>
      </c>
      <c r="G6" s="9" t="s">
        <v>51</v>
      </c>
      <c r="H6" s="9" t="s">
        <v>52</v>
      </c>
      <c r="I6" s="9" t="s">
        <v>53</v>
      </c>
      <c r="J6" s="8"/>
      <c r="K6" s="7" t="str">
        <f>"180,0"</f>
        <v>180,0</v>
      </c>
      <c r="L6" s="9" t="str">
        <f>"114,6060"</f>
        <v>114,6060</v>
      </c>
      <c r="M6" s="7" t="s">
        <v>20</v>
      </c>
    </row>
    <row r="7" ht="12.75"/>
    <row r="8" spans="1:12" ht="15">
      <c r="A8" s="56" t="s">
        <v>54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7" t="s">
        <v>56</v>
      </c>
      <c r="B9" s="7" t="s">
        <v>57</v>
      </c>
      <c r="C9" s="7" t="s">
        <v>58</v>
      </c>
      <c r="D9" s="7" t="str">
        <f>"0,5935"</f>
        <v>0,5935</v>
      </c>
      <c r="E9" s="7" t="s">
        <v>59</v>
      </c>
      <c r="F9" s="7" t="s">
        <v>17</v>
      </c>
      <c r="G9" s="9" t="s">
        <v>60</v>
      </c>
      <c r="H9" s="9" t="s">
        <v>61</v>
      </c>
      <c r="I9" s="9" t="s">
        <v>62</v>
      </c>
      <c r="J9" s="8"/>
      <c r="K9" s="7" t="str">
        <f>"105,0"</f>
        <v>105,0</v>
      </c>
      <c r="L9" s="9" t="str">
        <f>"62,3175"</f>
        <v>62,3175</v>
      </c>
      <c r="M9" s="7" t="s">
        <v>20</v>
      </c>
    </row>
    <row r="10" ht="12.75"/>
    <row r="11" spans="1:12" ht="15">
      <c r="A11" s="56" t="s">
        <v>63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 ht="12.75">
      <c r="A12" s="7" t="s">
        <v>65</v>
      </c>
      <c r="B12" s="7" t="s">
        <v>66</v>
      </c>
      <c r="C12" s="7" t="s">
        <v>67</v>
      </c>
      <c r="D12" s="7" t="str">
        <f>"0,5381"</f>
        <v>0,5381</v>
      </c>
      <c r="E12" s="7" t="s">
        <v>59</v>
      </c>
      <c r="F12" s="7" t="s">
        <v>68</v>
      </c>
      <c r="G12" s="9" t="s">
        <v>69</v>
      </c>
      <c r="H12" s="8" t="s">
        <v>70</v>
      </c>
      <c r="I12" s="8" t="s">
        <v>71</v>
      </c>
      <c r="J12" s="8"/>
      <c r="K12" s="7" t="str">
        <f>"200,0"</f>
        <v>200,0</v>
      </c>
      <c r="L12" s="9" t="str">
        <f>"107,6200"</f>
        <v>107,6200</v>
      </c>
      <c r="M12" s="7" t="s">
        <v>20</v>
      </c>
    </row>
    <row r="13" ht="12.75"/>
    <row r="14" spans="5:6" ht="15">
      <c r="E14" s="10" t="s">
        <v>21</v>
      </c>
      <c r="F14" s="4" t="s">
        <v>553</v>
      </c>
    </row>
    <row r="15" spans="5:6" ht="15">
      <c r="E15" s="10" t="s">
        <v>22</v>
      </c>
      <c r="F15" s="4" t="s">
        <v>554</v>
      </c>
    </row>
    <row r="16" spans="5:6" ht="15">
      <c r="E16" s="10" t="s">
        <v>23</v>
      </c>
      <c r="F16" s="4" t="s">
        <v>555</v>
      </c>
    </row>
    <row r="17" spans="5:6" ht="15">
      <c r="E17" s="10" t="s">
        <v>24</v>
      </c>
      <c r="F17" s="4" t="s">
        <v>556</v>
      </c>
    </row>
    <row r="18" spans="5:6" ht="15">
      <c r="E18" s="10" t="s">
        <v>24</v>
      </c>
      <c r="F18" s="4" t="s">
        <v>557</v>
      </c>
    </row>
    <row r="19" spans="5:6" ht="15">
      <c r="E19" s="10" t="s">
        <v>25</v>
      </c>
      <c r="F19" s="4" t="s">
        <v>558</v>
      </c>
    </row>
    <row r="20" ht="15">
      <c r="E20" s="10"/>
    </row>
    <row r="22" spans="1:2" ht="18">
      <c r="A22" s="11" t="s">
        <v>26</v>
      </c>
      <c r="B22" s="11"/>
    </row>
    <row r="23" spans="1:2" ht="15">
      <c r="A23" s="12" t="s">
        <v>72</v>
      </c>
      <c r="B23" s="12"/>
    </row>
    <row r="24" spans="1:2" ht="14.25">
      <c r="A24" s="14"/>
      <c r="B24" s="15" t="s">
        <v>73</v>
      </c>
    </row>
    <row r="25" spans="1:5" ht="15">
      <c r="A25" s="16" t="s">
        <v>29</v>
      </c>
      <c r="B25" s="16" t="s">
        <v>30</v>
      </c>
      <c r="C25" s="16" t="s">
        <v>31</v>
      </c>
      <c r="D25" s="16" t="s">
        <v>32</v>
      </c>
      <c r="E25" s="16" t="s">
        <v>33</v>
      </c>
    </row>
    <row r="26" spans="1:5" ht="12.75">
      <c r="A26" s="13" t="s">
        <v>45</v>
      </c>
      <c r="B26" s="4" t="s">
        <v>73</v>
      </c>
      <c r="C26" s="4" t="s">
        <v>74</v>
      </c>
      <c r="D26" s="4" t="s">
        <v>53</v>
      </c>
      <c r="E26" s="17" t="s">
        <v>75</v>
      </c>
    </row>
    <row r="27" spans="1:5" ht="12.75">
      <c r="A27" s="13" t="s">
        <v>64</v>
      </c>
      <c r="B27" s="4" t="s">
        <v>73</v>
      </c>
      <c r="C27" s="4" t="s">
        <v>76</v>
      </c>
      <c r="D27" s="4" t="s">
        <v>77</v>
      </c>
      <c r="E27" s="17" t="s">
        <v>78</v>
      </c>
    </row>
    <row r="28" spans="1:5" ht="12.75">
      <c r="A28" s="13" t="s">
        <v>55</v>
      </c>
      <c r="B28" s="4" t="s">
        <v>73</v>
      </c>
      <c r="C28" s="4" t="s">
        <v>60</v>
      </c>
      <c r="D28" s="4" t="s">
        <v>62</v>
      </c>
      <c r="E28" s="17" t="s">
        <v>79</v>
      </c>
    </row>
    <row r="33" spans="1:2" ht="18">
      <c r="A33" s="11" t="s">
        <v>37</v>
      </c>
      <c r="B33" s="11"/>
    </row>
    <row r="34" spans="1:3" ht="15">
      <c r="A34" s="16" t="s">
        <v>38</v>
      </c>
      <c r="B34" s="16" t="s">
        <v>39</v>
      </c>
      <c r="C34" s="16" t="s">
        <v>40</v>
      </c>
    </row>
    <row r="35" spans="1:3" ht="12.75">
      <c r="A35" s="4" t="s">
        <v>59</v>
      </c>
      <c r="B35" s="4" t="s">
        <v>80</v>
      </c>
      <c r="C35" s="4" t="s">
        <v>81</v>
      </c>
    </row>
    <row r="36" spans="1:3" ht="12.75">
      <c r="A36" s="4" t="s">
        <v>49</v>
      </c>
      <c r="B36" s="4" t="s">
        <v>41</v>
      </c>
      <c r="C36" s="4" t="s">
        <v>82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2018-07-04T13:53:11Z</dcterms:modified>
  <cp:category/>
  <cp:version/>
  <cp:contentType/>
  <cp:contentStatus/>
</cp:coreProperties>
</file>