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480" yWindow="15" windowWidth="11340" windowHeight="9690"/>
  </bookViews>
  <sheets>
    <sheet name="Жим ЛЮБ безэкип." sheetId="5" r:id="rId1"/>
    <sheet name="Жим ЛЮБ экип." sheetId="6" r:id="rId2"/>
    <sheet name="Жим ПРО безэкип." sheetId="7" r:id="rId3"/>
    <sheet name="Жим ПРО экип." sheetId="8" r:id="rId4"/>
    <sheet name="Жим СОВ" sheetId="9" r:id="rId5"/>
  </sheets>
  <definedNames>
    <definedName name="_xlnm._FilterDatabase" localSheetId="0" hidden="1">'Жим ЛЮБ безэкип.'!$A$1:$K$3</definedName>
  </definedNames>
  <calcPr calcId="124519" refMode="R1C1"/>
</workbook>
</file>

<file path=xl/calcChain.xml><?xml version="1.0" encoding="utf-8"?>
<calcChain xmlns="http://schemas.openxmlformats.org/spreadsheetml/2006/main">
  <c r="L7" i="9"/>
  <c r="D7"/>
  <c r="L6"/>
  <c r="D6"/>
  <c r="L6" i="8"/>
  <c r="D6"/>
  <c r="L16" i="7"/>
  <c r="D16"/>
  <c r="L13"/>
  <c r="D13"/>
  <c r="L12"/>
  <c r="D12"/>
  <c r="L9"/>
  <c r="D9"/>
  <c r="L6"/>
  <c r="D6"/>
  <c r="L6" i="6"/>
  <c r="D6"/>
  <c r="L94" i="5"/>
  <c r="D94"/>
  <c r="L91"/>
  <c r="D91"/>
  <c r="L90"/>
  <c r="D90"/>
  <c r="L87"/>
  <c r="D87"/>
  <c r="L86"/>
  <c r="D86"/>
  <c r="L85"/>
  <c r="D85"/>
  <c r="L84"/>
  <c r="D84"/>
  <c r="L83"/>
  <c r="D83"/>
  <c r="L82"/>
  <c r="D82"/>
  <c r="L81"/>
  <c r="D81"/>
  <c r="L80"/>
  <c r="D80"/>
  <c r="L77"/>
  <c r="D77"/>
  <c r="L76"/>
  <c r="D76"/>
  <c r="L75"/>
  <c r="D75"/>
  <c r="L74"/>
  <c r="D74"/>
  <c r="L73"/>
  <c r="D73"/>
  <c r="L72"/>
  <c r="D72"/>
  <c r="L71"/>
  <c r="D71"/>
  <c r="L70"/>
  <c r="D70"/>
  <c r="L69"/>
  <c r="D69"/>
  <c r="L68"/>
  <c r="D68"/>
  <c r="L67"/>
  <c r="D67"/>
  <c r="L64"/>
  <c r="D64"/>
  <c r="L63"/>
  <c r="D63"/>
  <c r="L62"/>
  <c r="D62"/>
  <c r="L61"/>
  <c r="D61"/>
  <c r="L60"/>
  <c r="D60"/>
  <c r="L59"/>
  <c r="D59"/>
  <c r="L58"/>
  <c r="D58"/>
  <c r="L57"/>
  <c r="D57"/>
  <c r="L56"/>
  <c r="D56"/>
  <c r="L55"/>
  <c r="D55"/>
  <c r="L54"/>
  <c r="D54"/>
  <c r="L53"/>
  <c r="D53"/>
  <c r="L50"/>
  <c r="D50"/>
  <c r="L49"/>
  <c r="D49"/>
  <c r="L48"/>
  <c r="D48"/>
  <c r="L47"/>
  <c r="D47"/>
  <c r="L46"/>
  <c r="D46"/>
  <c r="L45"/>
  <c r="D45"/>
  <c r="L44"/>
  <c r="D44"/>
  <c r="L43"/>
  <c r="D43"/>
  <c r="L42"/>
  <c r="D42"/>
  <c r="L39"/>
  <c r="D39"/>
  <c r="L38"/>
  <c r="D38"/>
  <c r="L37"/>
  <c r="D37"/>
  <c r="L36"/>
  <c r="D36"/>
  <c r="L35"/>
  <c r="D35"/>
  <c r="L34"/>
  <c r="D34"/>
  <c r="L33"/>
  <c r="D33"/>
  <c r="L32"/>
  <c r="D32"/>
  <c r="L31"/>
  <c r="D31"/>
  <c r="L28"/>
  <c r="D28"/>
  <c r="L27"/>
  <c r="D27"/>
  <c r="L26"/>
  <c r="D26"/>
  <c r="L25"/>
  <c r="D25"/>
  <c r="L22"/>
  <c r="D22"/>
  <c r="L19"/>
  <c r="D19"/>
  <c r="L16"/>
  <c r="D16"/>
  <c r="L12"/>
  <c r="D12"/>
  <c r="L11"/>
  <c r="D11"/>
  <c r="L10"/>
  <c r="D10"/>
  <c r="L9"/>
  <c r="D9"/>
  <c r="L6"/>
  <c r="D6"/>
</calcChain>
</file>

<file path=xl/sharedStrings.xml><?xml version="1.0" encoding="utf-8"?>
<sst xmlns="http://schemas.openxmlformats.org/spreadsheetml/2006/main" count="1302" uniqueCount="467">
  <si>
    <t>ФИО</t>
  </si>
  <si>
    <t>Жим</t>
  </si>
  <si>
    <t>Сумма</t>
  </si>
  <si>
    <t>С вес</t>
  </si>
  <si>
    <t>Тренер</t>
  </si>
  <si>
    <t>Очки</t>
  </si>
  <si>
    <t>Команда</t>
  </si>
  <si>
    <t>Рек</t>
  </si>
  <si>
    <t>Город</t>
  </si>
  <si>
    <t>Возр груп
Год. р./Возраст</t>
  </si>
  <si>
    <t>21.01.2017 - Шебекино Любители жим лежа без экипировки_x000D_
21.Январь.2017</t>
  </si>
  <si>
    <t>Shv/Mel</t>
  </si>
  <si>
    <t>ВЕСОВАЯ КАТЕГОРИЯ   44</t>
  </si>
  <si>
    <t>Сафонова Вероника</t>
  </si>
  <si>
    <t>Teen 13-15 (12.08.2004)/12</t>
  </si>
  <si>
    <t>34,50</t>
  </si>
  <si>
    <t xml:space="preserve">ДЮСШ №4 </t>
  </si>
  <si>
    <t xml:space="preserve">Белгород/Белгородская область </t>
  </si>
  <si>
    <t>30,0</t>
  </si>
  <si>
    <t>35,0</t>
  </si>
  <si>
    <t>37,5</t>
  </si>
  <si>
    <t>35.00</t>
  </si>
  <si>
    <t xml:space="preserve"> </t>
  </si>
  <si>
    <t>ВЕСОВАЯ КАТЕГОРИЯ   56</t>
  </si>
  <si>
    <t>Ладнева Карина</t>
  </si>
  <si>
    <t>Teen 16-17 (21.08.2000)/16</t>
  </si>
  <si>
    <t>53,00</t>
  </si>
  <si>
    <t xml:space="preserve">Алексеевка </t>
  </si>
  <si>
    <t xml:space="preserve">Алексеевка/Белгородская область </t>
  </si>
  <si>
    <t>40,0</t>
  </si>
  <si>
    <t>45,0</t>
  </si>
  <si>
    <t>40.00</t>
  </si>
  <si>
    <t>Осадчая Кристина</t>
  </si>
  <si>
    <t>Teen 18-19 (28.05.1997)/19</t>
  </si>
  <si>
    <t>54,15</t>
  </si>
  <si>
    <t>25,0</t>
  </si>
  <si>
    <t>32,5</t>
  </si>
  <si>
    <t>Эрнандес Ирина</t>
  </si>
  <si>
    <t>Juniors 20-23 (24.01.1994)/22</t>
  </si>
  <si>
    <t>52,5</t>
  </si>
  <si>
    <t>57,5</t>
  </si>
  <si>
    <t>62,5</t>
  </si>
  <si>
    <t>62.50</t>
  </si>
  <si>
    <t>Морозова Ирина</t>
  </si>
  <si>
    <t>Open (24.01.1987)/29</t>
  </si>
  <si>
    <t>55,60</t>
  </si>
  <si>
    <t xml:space="preserve">Валуйки </t>
  </si>
  <si>
    <t xml:space="preserve">Валуйки/Белгородская область </t>
  </si>
  <si>
    <t>72,5</t>
  </si>
  <si>
    <t>75,0</t>
  </si>
  <si>
    <t>77,5</t>
  </si>
  <si>
    <t>75.00</t>
  </si>
  <si>
    <t>60,0</t>
  </si>
  <si>
    <t>ВЕСОВАЯ КАТЕГОРИЯ   60</t>
  </si>
  <si>
    <t>ВЕСОВАЯ КАТЕГОРИЯ   67.5</t>
  </si>
  <si>
    <t>Джагашвили София</t>
  </si>
  <si>
    <t>Teen 16-17 (30.07.2000)/16</t>
  </si>
  <si>
    <t>64,85</t>
  </si>
  <si>
    <t>30.00</t>
  </si>
  <si>
    <t>ВЕСОВАЯ КАТЕГОРИЯ   75</t>
  </si>
  <si>
    <t>Силина Валерия</t>
  </si>
  <si>
    <t>Open (04.05.1977)/39</t>
  </si>
  <si>
    <t>73,60</t>
  </si>
  <si>
    <t xml:space="preserve">Лично </t>
  </si>
  <si>
    <t xml:space="preserve">Шебекино/Белгородская область </t>
  </si>
  <si>
    <t>82,5</t>
  </si>
  <si>
    <t>85,0</t>
  </si>
  <si>
    <t>82.50</t>
  </si>
  <si>
    <t>Глушко Андрей</t>
  </si>
  <si>
    <t>Teen 18-19 (05.11.1998)/18</t>
  </si>
  <si>
    <t>56,60</t>
  </si>
  <si>
    <t>70,0</t>
  </si>
  <si>
    <t>Семенюк Андрей</t>
  </si>
  <si>
    <t>Teen 13-15 (12.08.2001)/15</t>
  </si>
  <si>
    <t>64,55</t>
  </si>
  <si>
    <t>100,0</t>
  </si>
  <si>
    <t>107,5</t>
  </si>
  <si>
    <t>110,0</t>
  </si>
  <si>
    <t>107.50</t>
  </si>
  <si>
    <t>Трясцин Дмитрий</t>
  </si>
  <si>
    <t>Juniors 20-23 (16.01.1996)/21</t>
  </si>
  <si>
    <t>66,90</t>
  </si>
  <si>
    <t>120,0</t>
  </si>
  <si>
    <t>120.00</t>
  </si>
  <si>
    <t>Вервейко Валентин</t>
  </si>
  <si>
    <t>Open (27.10.1988)/28</t>
  </si>
  <si>
    <t>67,05</t>
  </si>
  <si>
    <t>125,0</t>
  </si>
  <si>
    <t>132,5</t>
  </si>
  <si>
    <t>140,0</t>
  </si>
  <si>
    <t>132.50</t>
  </si>
  <si>
    <t>Грищенко Артем</t>
  </si>
  <si>
    <t>Open (06.07.1989)/27</t>
  </si>
  <si>
    <t>65,10</t>
  </si>
  <si>
    <t>115,0</t>
  </si>
  <si>
    <t>127,5</t>
  </si>
  <si>
    <t>115.00</t>
  </si>
  <si>
    <t>Прокопенко Денис</t>
  </si>
  <si>
    <t>Teen 16-17 (16.10.2000)/16</t>
  </si>
  <si>
    <t>70,55</t>
  </si>
  <si>
    <t>Хошимов Алик</t>
  </si>
  <si>
    <t>Teen 18-19 (22.05.1998)/18</t>
  </si>
  <si>
    <t>68,75</t>
  </si>
  <si>
    <t>90,0</t>
  </si>
  <si>
    <t>95,0</t>
  </si>
  <si>
    <t>100.00</t>
  </si>
  <si>
    <t>75,00</t>
  </si>
  <si>
    <t>145,0</t>
  </si>
  <si>
    <t>150,0</t>
  </si>
  <si>
    <t>145.00</t>
  </si>
  <si>
    <t>Шиндин Вячеслав</t>
  </si>
  <si>
    <t>Juniors 20-23 (06.03.1993)/23</t>
  </si>
  <si>
    <t>73,40</t>
  </si>
  <si>
    <t>135,0</t>
  </si>
  <si>
    <t>140.00</t>
  </si>
  <si>
    <t>Асланов Руслан</t>
  </si>
  <si>
    <t>Open (05.05.1992)/24</t>
  </si>
  <si>
    <t xml:space="preserve">Строитель/Белгородская область </t>
  </si>
  <si>
    <t>130,0</t>
  </si>
  <si>
    <t>125.00</t>
  </si>
  <si>
    <t>Сальтевский Дмитрий</t>
  </si>
  <si>
    <t>Open (01.08.1979)/37</t>
  </si>
  <si>
    <t>74,65</t>
  </si>
  <si>
    <t>105,0</t>
  </si>
  <si>
    <t>Моренко Максим</t>
  </si>
  <si>
    <t>Open (28.07.1987)/29</t>
  </si>
  <si>
    <t>74,60</t>
  </si>
  <si>
    <t>110.00</t>
  </si>
  <si>
    <t>Рудычев Сергей</t>
  </si>
  <si>
    <t>Masters 40-44 (08.06.1974)/42</t>
  </si>
  <si>
    <t>72,25</t>
  </si>
  <si>
    <t>130.00</t>
  </si>
  <si>
    <t>Климанов Андрей</t>
  </si>
  <si>
    <t>Masters 50-54 (04.10.1966)/50</t>
  </si>
  <si>
    <t>112,5</t>
  </si>
  <si>
    <t>105.00</t>
  </si>
  <si>
    <t>Татаркин Александр</t>
  </si>
  <si>
    <t>Masters 60-64 (16.08.1955)/61</t>
  </si>
  <si>
    <t>73,80</t>
  </si>
  <si>
    <t>ВЕСОВАЯ КАТЕГОРИЯ   82.5</t>
  </si>
  <si>
    <t>Рощупкин Даниил</t>
  </si>
  <si>
    <t>Teen 13-15 (02.05.2002)/14</t>
  </si>
  <si>
    <t>81,75</t>
  </si>
  <si>
    <t>Воронин Павел</t>
  </si>
  <si>
    <t>Teen 16-17 (17.09.1999)/17</t>
  </si>
  <si>
    <t>76,20</t>
  </si>
  <si>
    <t>95.00</t>
  </si>
  <si>
    <t>Шульженко Вячеслав</t>
  </si>
  <si>
    <t>Juniors 20-23 (15.04.1996)/20</t>
  </si>
  <si>
    <t>75,70</t>
  </si>
  <si>
    <t>Чемериченко Алексей</t>
  </si>
  <si>
    <t>Juniors 20-23 (04.10.1995)/21</t>
  </si>
  <si>
    <t>78,75</t>
  </si>
  <si>
    <t xml:space="preserve">Titan Gym </t>
  </si>
  <si>
    <t>135.00</t>
  </si>
  <si>
    <t>Коломыцев Вадим</t>
  </si>
  <si>
    <t>Juniors 20-23 (17.11.1993)/23</t>
  </si>
  <si>
    <t>80,95</t>
  </si>
  <si>
    <t xml:space="preserve">Бирюч/Белгородская область </t>
  </si>
  <si>
    <t>Шушпанов Андрей</t>
  </si>
  <si>
    <t>Open (01.06.1979)/37</t>
  </si>
  <si>
    <t>79,80</t>
  </si>
  <si>
    <t>Баранов Павел</t>
  </si>
  <si>
    <t>Open (12.07.1990)/26</t>
  </si>
  <si>
    <t>81,50</t>
  </si>
  <si>
    <t>147,5</t>
  </si>
  <si>
    <t>Третьяков Владимир</t>
  </si>
  <si>
    <t>Open (10.03.1978)/38</t>
  </si>
  <si>
    <t>80,10</t>
  </si>
  <si>
    <t>Олегов Максим</t>
  </si>
  <si>
    <t>Open (14.04.1985)/31</t>
  </si>
  <si>
    <t>81,05</t>
  </si>
  <si>
    <t>92,5</t>
  </si>
  <si>
    <t>92.50</t>
  </si>
  <si>
    <t>ВЕСОВАЯ КАТЕГОРИЯ   90</t>
  </si>
  <si>
    <t>Степанов Михаил</t>
  </si>
  <si>
    <t>Teen 13-15 (25.01.2001)/15</t>
  </si>
  <si>
    <t>83,40</t>
  </si>
  <si>
    <t>Мусатов Дмитрий</t>
  </si>
  <si>
    <t>Teen 16-17 (17.08.1999)/17</t>
  </si>
  <si>
    <t>88,15</t>
  </si>
  <si>
    <t>Ковалев Данил</t>
  </si>
  <si>
    <t>Teen 16-17 (25.10.1999)/17</t>
  </si>
  <si>
    <t>Щесняк Вадим</t>
  </si>
  <si>
    <t>Teen 18-19 (17.03.1997)/19</t>
  </si>
  <si>
    <t>89,60</t>
  </si>
  <si>
    <t>Гребенкин Борис</t>
  </si>
  <si>
    <t>Juniors 20-23 (14.11.1994)/22</t>
  </si>
  <si>
    <t>85,10</t>
  </si>
  <si>
    <t>Филатов Дмитрий</t>
  </si>
  <si>
    <t>Open (19.07.1989)/27</t>
  </si>
  <si>
    <t>89,80</t>
  </si>
  <si>
    <t>160,0</t>
  </si>
  <si>
    <t>170,0</t>
  </si>
  <si>
    <t>160.00</t>
  </si>
  <si>
    <t>Штым Василий</t>
  </si>
  <si>
    <t>Open (15.01.1988)/29</t>
  </si>
  <si>
    <t>86,85</t>
  </si>
  <si>
    <t>152,5</t>
  </si>
  <si>
    <t>Гоманченко Олег</t>
  </si>
  <si>
    <t>Open (27.10.1984)/32</t>
  </si>
  <si>
    <t>88,10</t>
  </si>
  <si>
    <t>142,5</t>
  </si>
  <si>
    <t>Бахмутов Александр</t>
  </si>
  <si>
    <t>Open (03.05.1991)/25</t>
  </si>
  <si>
    <t>86,20</t>
  </si>
  <si>
    <t>137,5</t>
  </si>
  <si>
    <t>Степкин Алексей</t>
  </si>
  <si>
    <t>Open (24.04.1978)/38</t>
  </si>
  <si>
    <t>86,70</t>
  </si>
  <si>
    <t>Дударев Юрий</t>
  </si>
  <si>
    <t>Masters 45-49 (07.04.1970)/46</t>
  </si>
  <si>
    <t>87,20</t>
  </si>
  <si>
    <t>Авилов Сергей</t>
  </si>
  <si>
    <t>Masters 65-69 (29.04.1949)/67</t>
  </si>
  <si>
    <t>86,75</t>
  </si>
  <si>
    <t>80,0</t>
  </si>
  <si>
    <t>70.00</t>
  </si>
  <si>
    <t>ВЕСОВАЯ КАТЕГОРИЯ   100</t>
  </si>
  <si>
    <t>Калашников Роман</t>
  </si>
  <si>
    <t>Juniors 20-23 (20.02.1994)/22</t>
  </si>
  <si>
    <t>99,05</t>
  </si>
  <si>
    <t>142.50</t>
  </si>
  <si>
    <t>Тарасов Александр</t>
  </si>
  <si>
    <t>Open (16.05.1970)/46</t>
  </si>
  <si>
    <t>99,25</t>
  </si>
  <si>
    <t>200,0o</t>
  </si>
  <si>
    <t>205,0</t>
  </si>
  <si>
    <t>207,5</t>
  </si>
  <si>
    <t>200.00</t>
  </si>
  <si>
    <t>Заздравных Александр</t>
  </si>
  <si>
    <t>Open (07.12.1979)/37</t>
  </si>
  <si>
    <t>98,00</t>
  </si>
  <si>
    <t>165,0</t>
  </si>
  <si>
    <t>170.00</t>
  </si>
  <si>
    <t>Латков Евгений</t>
  </si>
  <si>
    <t>Open (13.09.1988)/28</t>
  </si>
  <si>
    <t>95,00</t>
  </si>
  <si>
    <t>155,0</t>
  </si>
  <si>
    <t>155.00</t>
  </si>
  <si>
    <t>Грицков Евгений</t>
  </si>
  <si>
    <t>Open (28.06.1984)/32</t>
  </si>
  <si>
    <t>96,00</t>
  </si>
  <si>
    <t>Лаев Константин</t>
  </si>
  <si>
    <t>Open (24.07.1978)/38</t>
  </si>
  <si>
    <t>93,30</t>
  </si>
  <si>
    <t>Аверин Константин</t>
  </si>
  <si>
    <t>Open (02.04.1980)/36</t>
  </si>
  <si>
    <t>93,40</t>
  </si>
  <si>
    <t>Тимофеев Дмитрий</t>
  </si>
  <si>
    <t>Masters 40-44 (29.08.1976)/40</t>
  </si>
  <si>
    <t>96,30</t>
  </si>
  <si>
    <t>162,5</t>
  </si>
  <si>
    <t>167,5</t>
  </si>
  <si>
    <t>172,5</t>
  </si>
  <si>
    <t>172.50</t>
  </si>
  <si>
    <t>Глущенко Юрий</t>
  </si>
  <si>
    <t>Masters 40-44 (02.04.1972)/44</t>
  </si>
  <si>
    <t>97,50</t>
  </si>
  <si>
    <t>150.00</t>
  </si>
  <si>
    <t>Степанов Владимир</t>
  </si>
  <si>
    <t>Masters 40-44 (31.07.1976)/40</t>
  </si>
  <si>
    <t>97,35</t>
  </si>
  <si>
    <t>Masters 45-49 (16.05.1970)/46</t>
  </si>
  <si>
    <t>ВЕСОВАЯ КАТЕГОРИЯ   110</t>
  </si>
  <si>
    <t>Шелаев Роман</t>
  </si>
  <si>
    <t>Juniors 20-23 (04.06.1995)/21</t>
  </si>
  <si>
    <t>107,30</t>
  </si>
  <si>
    <t>Киреленко Сергей</t>
  </si>
  <si>
    <t>Juniors 20-23 (25.05.1995)/21</t>
  </si>
  <si>
    <t>108,80</t>
  </si>
  <si>
    <t>Жиров Дмитрий</t>
  </si>
  <si>
    <t>Open (05.12.1985)/31</t>
  </si>
  <si>
    <t>103,40</t>
  </si>
  <si>
    <t>Харланов Евгений</t>
  </si>
  <si>
    <t>Open (07.07.1987)/29</t>
  </si>
  <si>
    <t>104,80</t>
  </si>
  <si>
    <t>157,5</t>
  </si>
  <si>
    <t>Слюняев Дмитрий</t>
  </si>
  <si>
    <t>Open (22.02.1991)/25</t>
  </si>
  <si>
    <t>103,00</t>
  </si>
  <si>
    <t>Лазарев Виталий</t>
  </si>
  <si>
    <t>Open (25.08.1988)/28</t>
  </si>
  <si>
    <t>108,50</t>
  </si>
  <si>
    <t>Попов Олег</t>
  </si>
  <si>
    <t>Open (13.09.1984)/32</t>
  </si>
  <si>
    <t>0.00</t>
  </si>
  <si>
    <t>Команов Юрий</t>
  </si>
  <si>
    <t>Masters 55-59 (28.06.1961)/55</t>
  </si>
  <si>
    <t>105,00</t>
  </si>
  <si>
    <t>ВЕСОВАЯ КАТЕГОРИЯ   125</t>
  </si>
  <si>
    <t>Бурак Вадим</t>
  </si>
  <si>
    <t>Open (16.12.1987)/29</t>
  </si>
  <si>
    <t>119,60</t>
  </si>
  <si>
    <t>Тараненко Игорь</t>
  </si>
  <si>
    <t>Open (22.07.1982)/34</t>
  </si>
  <si>
    <t>120,70</t>
  </si>
  <si>
    <t>ВЕСОВАЯ КАТЕГОРИЯ   140</t>
  </si>
  <si>
    <t>Савицких Петр</t>
  </si>
  <si>
    <t>Open (24.05.1983)/33</t>
  </si>
  <si>
    <t>126,40</t>
  </si>
  <si>
    <t>152.50</t>
  </si>
  <si>
    <t>Главный судья:</t>
  </si>
  <si>
    <t>Главный секретарь:</t>
  </si>
  <si>
    <t>Старший судья:</t>
  </si>
  <si>
    <t>Боковой судья:</t>
  </si>
  <si>
    <t>Секретарь:</t>
  </si>
  <si>
    <t xml:space="preserve">Абсолютный зачёт </t>
  </si>
  <si>
    <t xml:space="preserve">Женщины </t>
  </si>
  <si>
    <t xml:space="preserve">Юноши </t>
  </si>
  <si>
    <t xml:space="preserve">ФИО </t>
  </si>
  <si>
    <t xml:space="preserve">Возрастная группа </t>
  </si>
  <si>
    <t xml:space="preserve">Весовая </t>
  </si>
  <si>
    <t xml:space="preserve">Сумма </t>
  </si>
  <si>
    <t xml:space="preserve">Shv/Mel </t>
  </si>
  <si>
    <t xml:space="preserve">Юноши 13 - 15 </t>
  </si>
  <si>
    <t xml:space="preserve">44 </t>
  </si>
  <si>
    <t>51,3931</t>
  </si>
  <si>
    <t xml:space="preserve">Юноши 16 - 17 </t>
  </si>
  <si>
    <t xml:space="preserve">56 </t>
  </si>
  <si>
    <t>43,1344</t>
  </si>
  <si>
    <t xml:space="preserve">Юноши 18 - 19 </t>
  </si>
  <si>
    <t>39,0042</t>
  </si>
  <si>
    <t xml:space="preserve">67.5 </t>
  </si>
  <si>
    <t>27,3336</t>
  </si>
  <si>
    <t xml:space="preserve">Юниоры </t>
  </si>
  <si>
    <t xml:space="preserve">Юниоры 20 - 23 </t>
  </si>
  <si>
    <t xml:space="preserve">60 </t>
  </si>
  <si>
    <t xml:space="preserve">Открытая </t>
  </si>
  <si>
    <t>68,8012</t>
  </si>
  <si>
    <t xml:space="preserve">75 </t>
  </si>
  <si>
    <t>60,3776</t>
  </si>
  <si>
    <t xml:space="preserve">Мужчины </t>
  </si>
  <si>
    <t>95,9303</t>
  </si>
  <si>
    <t>94,7098</t>
  </si>
  <si>
    <t xml:space="preserve">90 </t>
  </si>
  <si>
    <t>85,4526</t>
  </si>
  <si>
    <t>80,0280</t>
  </si>
  <si>
    <t xml:space="preserve">110 </t>
  </si>
  <si>
    <t xml:space="preserve">82.5 </t>
  </si>
  <si>
    <t>76,6598</t>
  </si>
  <si>
    <t>76,1613</t>
  </si>
  <si>
    <t>75,6999</t>
  </si>
  <si>
    <t>68,7357</t>
  </si>
  <si>
    <t>67,3364</t>
  </si>
  <si>
    <t>61,4085</t>
  </si>
  <si>
    <t>95,1287</t>
  </si>
  <si>
    <t>94,6400</t>
  </si>
  <si>
    <t>89,5601</t>
  </si>
  <si>
    <t>88,1555</t>
  </si>
  <si>
    <t>88,1443</t>
  </si>
  <si>
    <t xml:space="preserve">100 </t>
  </si>
  <si>
    <t>80,0799</t>
  </si>
  <si>
    <t>78,4500</t>
  </si>
  <si>
    <t>74,0826</t>
  </si>
  <si>
    <t>64,3087</t>
  </si>
  <si>
    <t>200,0</t>
  </si>
  <si>
    <t>111,1800</t>
  </si>
  <si>
    <t>96,7515</t>
  </si>
  <si>
    <t>95,0470</t>
  </si>
  <si>
    <t>94,3058</t>
  </si>
  <si>
    <t>93,7760</t>
  </si>
  <si>
    <t>91,9445</t>
  </si>
  <si>
    <t>88,0090</t>
  </si>
  <si>
    <t>87,5440</t>
  </si>
  <si>
    <t>87,4440</t>
  </si>
  <si>
    <t>86,2845</t>
  </si>
  <si>
    <t>83,7760</t>
  </si>
  <si>
    <t>83,0625</t>
  </si>
  <si>
    <t>83,0200</t>
  </si>
  <si>
    <t>82,2120</t>
  </si>
  <si>
    <t xml:space="preserve">125 </t>
  </si>
  <si>
    <t>81,7470</t>
  </si>
  <si>
    <t>81,7095</t>
  </si>
  <si>
    <t>81,6150</t>
  </si>
  <si>
    <t>80,0340</t>
  </si>
  <si>
    <t>79,3875</t>
  </si>
  <si>
    <t xml:space="preserve">140 </t>
  </si>
  <si>
    <t>79,1963</t>
  </si>
  <si>
    <t>78,1690</t>
  </si>
  <si>
    <t>78,0680</t>
  </si>
  <si>
    <t>77,3550</t>
  </si>
  <si>
    <t xml:space="preserve">Мастера </t>
  </si>
  <si>
    <t xml:space="preserve">Мастера 60 - 64 </t>
  </si>
  <si>
    <t>137,2920</t>
  </si>
  <si>
    <t xml:space="preserve">Мастера 45 - 49 </t>
  </si>
  <si>
    <t>118,8514</t>
  </si>
  <si>
    <t xml:space="preserve">Мастера 40 - 44 </t>
  </si>
  <si>
    <t>97,2727</t>
  </si>
  <si>
    <t xml:space="preserve">Мастера 55 - 59 </t>
  </si>
  <si>
    <t>93,7882</t>
  </si>
  <si>
    <t>89,8121</t>
  </si>
  <si>
    <t>86,6813</t>
  </si>
  <si>
    <t xml:space="preserve">Мастера 65 - 69 </t>
  </si>
  <si>
    <t>84,2582</t>
  </si>
  <si>
    <t xml:space="preserve">Мастера 50 - 54 </t>
  </si>
  <si>
    <t>81,8431</t>
  </si>
  <si>
    <t>79,9282</t>
  </si>
  <si>
    <t>76,5703</t>
  </si>
  <si>
    <t xml:space="preserve">Командное первенство </t>
  </si>
  <si>
    <t xml:space="preserve">Команда </t>
  </si>
  <si>
    <t xml:space="preserve">Очки </t>
  </si>
  <si>
    <t xml:space="preserve">Участники </t>
  </si>
  <si>
    <t xml:space="preserve">196(12+12+12+12+12+12+12+12+12+5+12+3+12+12+12+12+12+5+3) </t>
  </si>
  <si>
    <t xml:space="preserve">Шелаев Роман, Авилов Сергей, Команов Юрий, Хошимов Алик, Жиров Дмитрий, Морозова Ирина, Семенюк Андрей, Воронин Павел, Трясцин Дмитрий, Шиндин Вячеслав, Мусатов Дмитрий, Слюняев Дмитрий, Шушпанов Андрей, Тимофеев Дмитрий, Рудычев Сергей, Степанов Михаил, Татаркин Александр, Заздравных Александр, Степанов Владимир </t>
  </si>
  <si>
    <t xml:space="preserve">139(12+5+5+5+12+12+5+12+3+5+2+12+12+12+3+1+3+12+1+2+3) </t>
  </si>
  <si>
    <t xml:space="preserve">Дударев Юрий, Штым Василий, Баранов Павел, Тараненко Игорь, Бурак Вадим, Щесняк Вадим, Глущенко Юрий, Силина Валерия, Латков Евгений, Грищенко Артем, Лазарев Виталий, Асланов Руслан, Тарасов Александр, Тарасов Александр, Коломыцев Вадим, Лаев Константин, Моренко Максим, Климанов Андрей, Степкин Алексей, Бахмутов Александр, Третьяков Владимир </t>
  </si>
  <si>
    <t xml:space="preserve">130(12+12+12+12+12+5+12+12+5+12+12+12) </t>
  </si>
  <si>
    <t xml:space="preserve">Савицких Петр, Ладнева Карина, Рощупкин Даниил, Гребенкин Борис, Джагашвили София, Ковалев Данил, Калашников Роман, Осадчая Кристина, Харланов Евгений, Глушко Андрей, Шульженко Вячеслав, Прокопенко Денис </t>
  </si>
  <si>
    <t xml:space="preserve">101(2+12+12+12+12+12+12+12+5+5+5) </t>
  </si>
  <si>
    <t xml:space="preserve">28(1+12+3+2+5+5) </t>
  </si>
  <si>
    <t xml:space="preserve">Олегов Максим, Филатов Дмитрий, Гоманченко Олег, Грицков Евгений, Чемериченко Алексей, Киреленко Сергей </t>
  </si>
  <si>
    <t>21.01.2017 - Шебекино Любители жим лежа в экипировке_x000D_
21.Январь.2017</t>
  </si>
  <si>
    <t>Анищенко Вадим</t>
  </si>
  <si>
    <t>Masters 45-49 (29.03.1971)/45</t>
  </si>
  <si>
    <t>99,45</t>
  </si>
  <si>
    <t>175,0</t>
  </si>
  <si>
    <t>190,0</t>
  </si>
  <si>
    <t>190.00</t>
  </si>
  <si>
    <t>110,5913</t>
  </si>
  <si>
    <t>21.01.2017 - Шебекино ПРО жим лежа без экипировки_x000D_
21.Январь.2017</t>
  </si>
  <si>
    <t>Степура Евгений</t>
  </si>
  <si>
    <t>Open (22.07.1983)/33</t>
  </si>
  <si>
    <t>81,60</t>
  </si>
  <si>
    <t>Нерубенко Андрей</t>
  </si>
  <si>
    <t>Open (28.11.1979)/37</t>
  </si>
  <si>
    <t>88,90</t>
  </si>
  <si>
    <t>210,0</t>
  </si>
  <si>
    <t>215,0</t>
  </si>
  <si>
    <t>215.00</t>
  </si>
  <si>
    <t>Григоров Александр</t>
  </si>
  <si>
    <t>Open (29.07.1984)/32</t>
  </si>
  <si>
    <t>99,85</t>
  </si>
  <si>
    <t>180,0</t>
  </si>
  <si>
    <t>180.00</t>
  </si>
  <si>
    <t>Типикин Дмитрий</t>
  </si>
  <si>
    <t>Masters 40-44 (17.07.1973)/43</t>
  </si>
  <si>
    <t>96,70</t>
  </si>
  <si>
    <t>Гончаров Андрей</t>
  </si>
  <si>
    <t>Open (06.12.1988)/28</t>
  </si>
  <si>
    <t>101,20</t>
  </si>
  <si>
    <t>126,7855</t>
  </si>
  <si>
    <t>99,7920</t>
  </si>
  <si>
    <t>93,7210</t>
  </si>
  <si>
    <t>90,4945</t>
  </si>
  <si>
    <t>108,8374</t>
  </si>
  <si>
    <t>21.01.2017 - Шебекино ПРО жим лежа в экипировке_x000D_
21.Январь.2017</t>
  </si>
  <si>
    <t>Морозов Эдуард</t>
  </si>
  <si>
    <t>Masters 40-44 (13.12.1976)/40</t>
  </si>
  <si>
    <t>82,00</t>
  </si>
  <si>
    <t>124,3800</t>
  </si>
  <si>
    <t xml:space="preserve">Громов С.Л. </t>
  </si>
  <si>
    <t>21.01.2017 - Шебекино СОВ жим лежа_x000D_
21.Январь.2017</t>
  </si>
  <si>
    <t>Папанов Алексей</t>
  </si>
  <si>
    <t>Open (14.09.1985)/31</t>
  </si>
  <si>
    <t>71,00</t>
  </si>
  <si>
    <t>40,0o</t>
  </si>
  <si>
    <t>50,0</t>
  </si>
  <si>
    <t>50.00</t>
  </si>
  <si>
    <t>34,7346</t>
  </si>
  <si>
    <t>Коробейников Д.Ю.</t>
  </si>
  <si>
    <t>Кузьменко Е.В.</t>
  </si>
  <si>
    <t>Лыков Н.А.</t>
  </si>
  <si>
    <t>Коробейников М.Ю.</t>
  </si>
  <si>
    <t>Володарский С.</t>
  </si>
  <si>
    <t>Кузнецов К.В.</t>
  </si>
  <si>
    <t xml:space="preserve"> Вервейко Валентин, Сафонова Вероника, Сальтевский Дмитрий </t>
  </si>
</sst>
</file>

<file path=xl/styles.xml><?xml version="1.0" encoding="utf-8"?>
<styleSheet xmlns="http://schemas.openxmlformats.org/spreadsheetml/2006/main">
  <fonts count="13">
    <font>
      <sz val="10"/>
      <name val="Arial Cyr"/>
      <charset val="204"/>
    </font>
    <font>
      <sz val="24"/>
      <name val="Arial Cyr"/>
      <family val="2"/>
      <charset val="204"/>
    </font>
    <font>
      <b/>
      <sz val="10"/>
      <name val="Arial Cyr"/>
      <charset val="204"/>
    </font>
    <font>
      <b/>
      <sz val="11"/>
      <name val="Arial Cyr"/>
      <charset val="204"/>
    </font>
    <font>
      <sz val="11"/>
      <name val="Arial Cyr"/>
      <charset val="204"/>
    </font>
    <font>
      <sz val="12"/>
      <name val="Arial Cyr"/>
      <charset val="204"/>
    </font>
    <font>
      <b/>
      <i/>
      <sz val="12"/>
      <name val="Arial Cyr"/>
      <charset val="204"/>
    </font>
    <font>
      <i/>
      <sz val="12"/>
      <name val="Arial Cyr"/>
      <charset val="204"/>
    </font>
    <font>
      <strike/>
      <sz val="10"/>
      <name val="Arial Cyr"/>
      <charset val="204"/>
    </font>
    <font>
      <b/>
      <sz val="14"/>
      <name val="Arial Cyr"/>
      <charset val="204"/>
    </font>
    <font>
      <sz val="14"/>
      <name val="Arial Cyr"/>
      <charset val="204"/>
    </font>
    <font>
      <b/>
      <i/>
      <sz val="11"/>
      <name val="Arial Cyr"/>
      <charset val="204"/>
    </font>
    <font>
      <i/>
      <sz val="11"/>
      <name val="Arial Cyr"/>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8">
    <xf numFmtId="0" fontId="0" fillId="0" borderId="0" xfId="0"/>
    <xf numFmtId="49" fontId="0" fillId="0" borderId="0" xfId="0" applyNumberFormat="1" applyFill="1" applyBorder="1" applyAlignment="1">
      <alignment horizontal="center"/>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2" fillId="0" borderId="0" xfId="0" applyNumberFormat="1" applyFont="1" applyFill="1" applyBorder="1" applyAlignment="1">
      <alignment horizontal="left"/>
    </xf>
    <xf numFmtId="49" fontId="0" fillId="0" borderId="0" xfId="0" applyNumberFormat="1" applyFill="1" applyBorder="1" applyAlignment="1">
      <alignment horizontal="left"/>
    </xf>
    <xf numFmtId="49" fontId="2" fillId="0" borderId="2" xfId="0" applyNumberFormat="1" applyFont="1" applyFill="1" applyBorder="1" applyAlignment="1">
      <alignment horizontal="left"/>
    </xf>
    <xf numFmtId="49" fontId="0" fillId="0" borderId="2" xfId="0" applyNumberFormat="1" applyFill="1" applyBorder="1" applyAlignment="1">
      <alignment horizontal="center"/>
    </xf>
    <xf numFmtId="49" fontId="0" fillId="0" borderId="2" xfId="0" applyNumberFormat="1" applyFill="1" applyBorder="1" applyAlignment="1">
      <alignment horizontal="left"/>
    </xf>
    <xf numFmtId="49" fontId="8" fillId="0" borderId="2" xfId="0" applyNumberFormat="1" applyFont="1" applyFill="1" applyBorder="1" applyAlignment="1">
      <alignment horizontal="center"/>
    </xf>
    <xf numFmtId="49" fontId="7" fillId="0" borderId="0" xfId="0" applyNumberFormat="1" applyFont="1" applyFill="1" applyBorder="1" applyAlignment="1">
      <alignment horizontal="center"/>
    </xf>
    <xf numFmtId="49" fontId="2" fillId="0" borderId="3" xfId="0" applyNumberFormat="1" applyFont="1" applyFill="1" applyBorder="1" applyAlignment="1">
      <alignment horizontal="left"/>
    </xf>
    <xf numFmtId="49" fontId="0" fillId="0" borderId="3" xfId="0" applyNumberFormat="1" applyFill="1" applyBorder="1" applyAlignment="1">
      <alignment horizontal="center"/>
    </xf>
    <xf numFmtId="49" fontId="0" fillId="0" borderId="3" xfId="0" applyNumberFormat="1" applyFill="1" applyBorder="1" applyAlignment="1">
      <alignment horizontal="left"/>
    </xf>
    <xf numFmtId="49" fontId="8" fillId="0" borderId="3" xfId="0" applyNumberFormat="1" applyFont="1" applyFill="1" applyBorder="1" applyAlignment="1">
      <alignment horizontal="center"/>
    </xf>
    <xf numFmtId="49" fontId="2" fillId="0" borderId="4" xfId="0" applyNumberFormat="1" applyFont="1" applyFill="1" applyBorder="1" applyAlignment="1">
      <alignment horizontal="left"/>
    </xf>
    <xf numFmtId="49" fontId="0" fillId="0" borderId="4" xfId="0" applyNumberFormat="1" applyFill="1" applyBorder="1" applyAlignment="1">
      <alignment horizontal="center"/>
    </xf>
    <xf numFmtId="49" fontId="0" fillId="0" borderId="4" xfId="0" applyNumberFormat="1" applyFill="1" applyBorder="1" applyAlignment="1">
      <alignment horizontal="left"/>
    </xf>
    <xf numFmtId="49" fontId="8" fillId="0" borderId="4" xfId="0" applyNumberFormat="1" applyFont="1" applyFill="1" applyBorder="1" applyAlignment="1">
      <alignment horizontal="center"/>
    </xf>
    <xf numFmtId="49" fontId="2" fillId="0" borderId="5" xfId="0" applyNumberFormat="1" applyFont="1" applyFill="1" applyBorder="1" applyAlignment="1">
      <alignment horizontal="left"/>
    </xf>
    <xf numFmtId="49" fontId="0" fillId="0" borderId="5" xfId="0" applyNumberFormat="1" applyFill="1" applyBorder="1" applyAlignment="1">
      <alignment horizontal="center"/>
    </xf>
    <xf numFmtId="49" fontId="0" fillId="0" borderId="5" xfId="0" applyNumberFormat="1" applyFill="1" applyBorder="1" applyAlignment="1">
      <alignment horizontal="left"/>
    </xf>
    <xf numFmtId="49" fontId="8" fillId="0" borderId="5" xfId="0" applyNumberFormat="1" applyFont="1" applyFill="1" applyBorder="1" applyAlignment="1">
      <alignment horizontal="center"/>
    </xf>
    <xf numFmtId="49" fontId="5" fillId="0" borderId="0" xfId="0" applyNumberFormat="1" applyFont="1" applyFill="1" applyBorder="1" applyAlignment="1">
      <alignment horizontal="left"/>
    </xf>
    <xf numFmtId="49" fontId="9" fillId="0" borderId="0" xfId="0" applyNumberFormat="1" applyFont="1" applyFill="1" applyBorder="1" applyAlignment="1">
      <alignment horizontal="left"/>
    </xf>
    <xf numFmtId="49" fontId="10" fillId="0" borderId="0" xfId="0" applyNumberFormat="1" applyFont="1" applyFill="1" applyBorder="1" applyAlignment="1">
      <alignment horizontal="center"/>
    </xf>
    <xf numFmtId="49" fontId="6" fillId="0" borderId="0" xfId="0" applyNumberFormat="1" applyFont="1" applyFill="1" applyBorder="1" applyAlignment="1">
      <alignment horizontal="left"/>
    </xf>
    <xf numFmtId="49" fontId="2" fillId="0" borderId="0" xfId="0" applyNumberFormat="1" applyFont="1" applyFill="1" applyBorder="1" applyAlignment="1">
      <alignment horizontal="left" indent="1"/>
    </xf>
    <xf numFmtId="49" fontId="11" fillId="0" borderId="0" xfId="0" applyNumberFormat="1" applyFont="1" applyFill="1" applyBorder="1" applyAlignment="1">
      <alignment horizontal="left" indent="1"/>
    </xf>
    <xf numFmtId="49" fontId="12" fillId="0" borderId="0" xfId="0" applyNumberFormat="1" applyFont="1" applyFill="1" applyBorder="1" applyAlignment="1">
      <alignment horizontal="center"/>
    </xf>
    <xf numFmtId="49" fontId="3" fillId="0" borderId="2" xfId="0" applyNumberFormat="1" applyFont="1" applyFill="1" applyBorder="1" applyAlignment="1">
      <alignment horizontal="center" vertical="center"/>
    </xf>
    <xf numFmtId="49" fontId="6" fillId="0" borderId="0" xfId="0" applyNumberFormat="1" applyFont="1" applyFill="1" applyBorder="1" applyAlignment="1">
      <alignment horizontal="center"/>
    </xf>
    <xf numFmtId="49" fontId="7" fillId="0" borderId="0" xfId="0" applyNumberFormat="1" applyFont="1" applyFill="1" applyBorder="1" applyAlignment="1">
      <alignment horizontal="center"/>
    </xf>
    <xf numFmtId="49" fontId="1" fillId="0" borderId="10"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6" fillId="0" borderId="9" xfId="0" applyNumberFormat="1" applyFont="1" applyFill="1" applyBorder="1" applyAlignment="1">
      <alignment horizontal="center"/>
    </xf>
    <xf numFmtId="49" fontId="7" fillId="0" borderId="9" xfId="0" applyNumberFormat="1" applyFont="1" applyFill="1"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M194"/>
  <sheetViews>
    <sheetView tabSelected="1" zoomScale="85" zoomScaleNormal="85" workbookViewId="0">
      <selection activeCell="B188" sqref="B188"/>
    </sheetView>
  </sheetViews>
  <sheetFormatPr defaultRowHeight="12.75"/>
  <cols>
    <col min="1" max="1" width="34.5703125" style="4" bestFit="1" customWidth="1"/>
    <col min="2" max="2" width="62" style="1" bestFit="1" customWidth="1"/>
    <col min="3" max="3" width="31.28515625" style="1" customWidth="1"/>
    <col min="4" max="4" width="13.140625" style="1" customWidth="1"/>
    <col min="5" max="5" width="16.42578125" style="5" customWidth="1"/>
    <col min="6" max="6" width="34.7109375" style="5" customWidth="1"/>
    <col min="7" max="7" width="6.5703125" style="1" bestFit="1" customWidth="1"/>
    <col min="8" max="9" width="5.5703125" style="1" bestFit="1" customWidth="1"/>
    <col min="10" max="10" width="4.5703125" style="1" bestFit="1" customWidth="1"/>
    <col min="11" max="11" width="7.85546875" style="4" bestFit="1" customWidth="1"/>
    <col min="12" max="12" width="8.5703125" style="1" customWidth="1"/>
    <col min="13" max="13" width="0.140625" style="5" customWidth="1"/>
    <col min="14" max="16384" width="9.140625" style="1"/>
  </cols>
  <sheetData>
    <row r="1" spans="1:13" ht="15" customHeight="1">
      <c r="A1" s="33" t="s">
        <v>10</v>
      </c>
      <c r="B1" s="34"/>
      <c r="C1" s="34"/>
      <c r="D1" s="34"/>
      <c r="E1" s="34"/>
      <c r="F1" s="34"/>
      <c r="G1" s="34"/>
      <c r="H1" s="34"/>
      <c r="I1" s="34"/>
      <c r="J1" s="34"/>
      <c r="K1" s="34"/>
      <c r="L1" s="34"/>
      <c r="M1" s="35"/>
    </row>
    <row r="2" spans="1:13" ht="66" customHeight="1" thickBot="1">
      <c r="A2" s="36"/>
      <c r="B2" s="37"/>
      <c r="C2" s="37"/>
      <c r="D2" s="37"/>
      <c r="E2" s="37"/>
      <c r="F2" s="37"/>
      <c r="G2" s="37"/>
      <c r="H2" s="37"/>
      <c r="I2" s="37"/>
      <c r="J2" s="37"/>
      <c r="K2" s="37"/>
      <c r="L2" s="37"/>
      <c r="M2" s="38"/>
    </row>
    <row r="3" spans="1:13" s="2" customFormat="1" ht="12.75" customHeight="1">
      <c r="A3" s="40" t="s">
        <v>0</v>
      </c>
      <c r="B3" s="42" t="s">
        <v>9</v>
      </c>
      <c r="C3" s="39" t="s">
        <v>3</v>
      </c>
      <c r="D3" s="39" t="s">
        <v>11</v>
      </c>
      <c r="E3" s="39" t="s">
        <v>6</v>
      </c>
      <c r="F3" s="39" t="s">
        <v>8</v>
      </c>
      <c r="G3" s="39" t="s">
        <v>1</v>
      </c>
      <c r="H3" s="39"/>
      <c r="I3" s="39"/>
      <c r="J3" s="39"/>
      <c r="K3" s="39" t="s">
        <v>2</v>
      </c>
      <c r="L3" s="39" t="s">
        <v>5</v>
      </c>
      <c r="M3" s="44" t="s">
        <v>4</v>
      </c>
    </row>
    <row r="4" spans="1:13" s="2" customFormat="1" ht="21" customHeight="1" thickBot="1">
      <c r="A4" s="41"/>
      <c r="B4" s="43"/>
      <c r="C4" s="43"/>
      <c r="D4" s="43"/>
      <c r="E4" s="43"/>
      <c r="F4" s="43"/>
      <c r="G4" s="3">
        <v>1</v>
      </c>
      <c r="H4" s="3">
        <v>2</v>
      </c>
      <c r="I4" s="3">
        <v>3</v>
      </c>
      <c r="J4" s="3" t="s">
        <v>7</v>
      </c>
      <c r="K4" s="43"/>
      <c r="L4" s="43"/>
      <c r="M4" s="45"/>
    </row>
    <row r="5" spans="1:13" ht="15">
      <c r="A5" s="46" t="s">
        <v>12</v>
      </c>
      <c r="B5" s="47"/>
      <c r="C5" s="47"/>
      <c r="D5" s="47"/>
      <c r="E5" s="47"/>
      <c r="F5" s="47"/>
      <c r="G5" s="47"/>
      <c r="H5" s="47"/>
      <c r="I5" s="47"/>
      <c r="J5" s="47"/>
      <c r="K5" s="46"/>
      <c r="L5" s="47"/>
    </row>
    <row r="6" spans="1:13">
      <c r="A6" s="6" t="s">
        <v>13</v>
      </c>
      <c r="B6" s="7" t="s">
        <v>14</v>
      </c>
      <c r="C6" s="7" t="s">
        <v>15</v>
      </c>
      <c r="D6" s="7" t="str">
        <f>"1,1938"</f>
        <v>1,1938</v>
      </c>
      <c r="E6" s="8" t="s">
        <v>16</v>
      </c>
      <c r="F6" s="8" t="s">
        <v>17</v>
      </c>
      <c r="G6" s="7" t="s">
        <v>18</v>
      </c>
      <c r="H6" s="7" t="s">
        <v>19</v>
      </c>
      <c r="I6" s="9" t="s">
        <v>20</v>
      </c>
      <c r="J6" s="9"/>
      <c r="K6" s="6" t="s">
        <v>21</v>
      </c>
      <c r="L6" s="7" t="str">
        <f>"51,3931"</f>
        <v>51,3931</v>
      </c>
      <c r="M6" s="8" t="s">
        <v>22</v>
      </c>
    </row>
    <row r="8" spans="1:13" ht="15">
      <c r="A8" s="31" t="s">
        <v>23</v>
      </c>
      <c r="B8" s="32"/>
      <c r="C8" s="32"/>
      <c r="D8" s="32"/>
      <c r="E8" s="32"/>
      <c r="F8" s="32"/>
      <c r="G8" s="32"/>
      <c r="H8" s="32"/>
      <c r="I8" s="32"/>
      <c r="J8" s="32"/>
      <c r="K8" s="31"/>
      <c r="L8" s="32"/>
    </row>
    <row r="9" spans="1:13">
      <c r="A9" s="11" t="s">
        <v>24</v>
      </c>
      <c r="B9" s="12" t="s">
        <v>25</v>
      </c>
      <c r="C9" s="12" t="s">
        <v>26</v>
      </c>
      <c r="D9" s="12" t="str">
        <f>"0,9543"</f>
        <v>0,9543</v>
      </c>
      <c r="E9" s="13" t="s">
        <v>27</v>
      </c>
      <c r="F9" s="13" t="s">
        <v>28</v>
      </c>
      <c r="G9" s="12" t="s">
        <v>19</v>
      </c>
      <c r="H9" s="12" t="s">
        <v>29</v>
      </c>
      <c r="I9" s="14" t="s">
        <v>30</v>
      </c>
      <c r="J9" s="14"/>
      <c r="K9" s="11" t="s">
        <v>31</v>
      </c>
      <c r="L9" s="12" t="str">
        <f>"43,1344"</f>
        <v>43,1344</v>
      </c>
      <c r="M9" s="13" t="s">
        <v>22</v>
      </c>
    </row>
    <row r="10" spans="1:13">
      <c r="A10" s="15" t="s">
        <v>32</v>
      </c>
      <c r="B10" s="16" t="s">
        <v>33</v>
      </c>
      <c r="C10" s="16" t="s">
        <v>34</v>
      </c>
      <c r="D10" s="16" t="str">
        <f>"0,9376"</f>
        <v>0,9376</v>
      </c>
      <c r="E10" s="17" t="s">
        <v>27</v>
      </c>
      <c r="F10" s="17" t="s">
        <v>28</v>
      </c>
      <c r="G10" s="16" t="s">
        <v>35</v>
      </c>
      <c r="H10" s="16" t="s">
        <v>36</v>
      </c>
      <c r="I10" s="16" t="s">
        <v>29</v>
      </c>
      <c r="J10" s="18"/>
      <c r="K10" s="15" t="s">
        <v>31</v>
      </c>
      <c r="L10" s="16" t="str">
        <f>"39,0042"</f>
        <v>39,0042</v>
      </c>
      <c r="M10" s="17" t="s">
        <v>22</v>
      </c>
    </row>
    <row r="11" spans="1:13">
      <c r="A11" s="15" t="s">
        <v>37</v>
      </c>
      <c r="B11" s="16" t="s">
        <v>38</v>
      </c>
      <c r="C11" s="16" t="s">
        <v>34</v>
      </c>
      <c r="D11" s="16" t="str">
        <f>"0,9376"</f>
        <v>0,9376</v>
      </c>
      <c r="E11" s="17" t="s">
        <v>16</v>
      </c>
      <c r="F11" s="17" t="s">
        <v>17</v>
      </c>
      <c r="G11" s="16" t="s">
        <v>39</v>
      </c>
      <c r="H11" s="16" t="s">
        <v>40</v>
      </c>
      <c r="I11" s="16" t="s">
        <v>41</v>
      </c>
      <c r="J11" s="18"/>
      <c r="K11" s="15" t="s">
        <v>42</v>
      </c>
      <c r="L11" s="16" t="str">
        <f>"59,1860"</f>
        <v>59,1860</v>
      </c>
      <c r="M11" s="17" t="s">
        <v>22</v>
      </c>
    </row>
    <row r="12" spans="1:13">
      <c r="A12" s="15" t="s">
        <v>43</v>
      </c>
      <c r="B12" s="16" t="s">
        <v>44</v>
      </c>
      <c r="C12" s="16" t="s">
        <v>45</v>
      </c>
      <c r="D12" s="16" t="str">
        <f>"0,9173"</f>
        <v>0,9173</v>
      </c>
      <c r="E12" s="17" t="s">
        <v>46</v>
      </c>
      <c r="F12" s="17" t="s">
        <v>47</v>
      </c>
      <c r="G12" s="16" t="s">
        <v>48</v>
      </c>
      <c r="H12" s="16" t="s">
        <v>49</v>
      </c>
      <c r="I12" s="18" t="s">
        <v>50</v>
      </c>
      <c r="J12" s="18"/>
      <c r="K12" s="15" t="s">
        <v>51</v>
      </c>
      <c r="L12" s="16" t="str">
        <f>"68,8012"</f>
        <v>68,8012</v>
      </c>
      <c r="M12" s="17" t="s">
        <v>22</v>
      </c>
    </row>
    <row r="15" spans="1:13" ht="15">
      <c r="A15" s="31" t="s">
        <v>54</v>
      </c>
      <c r="B15" s="32"/>
      <c r="C15" s="32"/>
      <c r="D15" s="32"/>
      <c r="E15" s="32"/>
      <c r="F15" s="32"/>
      <c r="G15" s="32"/>
      <c r="H15" s="32"/>
      <c r="I15" s="32"/>
      <c r="J15" s="32"/>
      <c r="K15" s="31"/>
      <c r="L15" s="32"/>
    </row>
    <row r="16" spans="1:13">
      <c r="A16" s="6" t="s">
        <v>55</v>
      </c>
      <c r="B16" s="7" t="s">
        <v>56</v>
      </c>
      <c r="C16" s="7" t="s">
        <v>57</v>
      </c>
      <c r="D16" s="7" t="str">
        <f>"0,8063"</f>
        <v>0,8063</v>
      </c>
      <c r="E16" s="8" t="s">
        <v>27</v>
      </c>
      <c r="F16" s="8" t="s">
        <v>28</v>
      </c>
      <c r="G16" s="7" t="s">
        <v>18</v>
      </c>
      <c r="H16" s="9" t="s">
        <v>20</v>
      </c>
      <c r="I16" s="9" t="s">
        <v>20</v>
      </c>
      <c r="J16" s="9"/>
      <c r="K16" s="6" t="s">
        <v>58</v>
      </c>
      <c r="L16" s="7" t="str">
        <f>"27,3336"</f>
        <v>27,3336</v>
      </c>
      <c r="M16" s="8" t="s">
        <v>22</v>
      </c>
    </row>
    <row r="18" spans="1:13" ht="15">
      <c r="A18" s="31" t="s">
        <v>59</v>
      </c>
      <c r="B18" s="32"/>
      <c r="C18" s="32"/>
      <c r="D18" s="32"/>
      <c r="E18" s="32"/>
      <c r="F18" s="32"/>
      <c r="G18" s="32"/>
      <c r="H18" s="32"/>
      <c r="I18" s="32"/>
      <c r="J18" s="32"/>
      <c r="K18" s="31"/>
      <c r="L18" s="32"/>
    </row>
    <row r="19" spans="1:13">
      <c r="A19" s="6" t="s">
        <v>60</v>
      </c>
      <c r="B19" s="7" t="s">
        <v>61</v>
      </c>
      <c r="C19" s="7" t="s">
        <v>62</v>
      </c>
      <c r="D19" s="7" t="str">
        <f>"0,7319"</f>
        <v>0,7319</v>
      </c>
      <c r="E19" s="8" t="s">
        <v>63</v>
      </c>
      <c r="F19" s="8" t="s">
        <v>64</v>
      </c>
      <c r="G19" s="7" t="s">
        <v>50</v>
      </c>
      <c r="H19" s="7" t="s">
        <v>65</v>
      </c>
      <c r="I19" s="9" t="s">
        <v>66</v>
      </c>
      <c r="J19" s="9"/>
      <c r="K19" s="6" t="s">
        <v>67</v>
      </c>
      <c r="L19" s="7" t="str">
        <f>"60,3776"</f>
        <v>60,3776</v>
      </c>
      <c r="M19" s="8" t="s">
        <v>22</v>
      </c>
    </row>
    <row r="21" spans="1:13" ht="15">
      <c r="A21" s="31" t="s">
        <v>53</v>
      </c>
      <c r="B21" s="32"/>
      <c r="C21" s="32"/>
      <c r="D21" s="32"/>
      <c r="E21" s="32"/>
      <c r="F21" s="32"/>
      <c r="G21" s="32"/>
      <c r="H21" s="32"/>
      <c r="I21" s="32"/>
      <c r="J21" s="32"/>
      <c r="K21" s="31"/>
      <c r="L21" s="32"/>
    </row>
    <row r="22" spans="1:13">
      <c r="A22" s="6" t="s">
        <v>68</v>
      </c>
      <c r="B22" s="7" t="s">
        <v>69</v>
      </c>
      <c r="C22" s="7" t="s">
        <v>70</v>
      </c>
      <c r="D22" s="7" t="str">
        <f>"0,8646"</f>
        <v>0,8646</v>
      </c>
      <c r="E22" s="8" t="s">
        <v>27</v>
      </c>
      <c r="F22" s="8" t="s">
        <v>28</v>
      </c>
      <c r="G22" s="7" t="s">
        <v>52</v>
      </c>
      <c r="H22" s="7" t="s">
        <v>71</v>
      </c>
      <c r="I22" s="7" t="s">
        <v>49</v>
      </c>
      <c r="J22" s="9"/>
      <c r="K22" s="6" t="s">
        <v>51</v>
      </c>
      <c r="L22" s="7" t="str">
        <f>"68,7357"</f>
        <v>68,7357</v>
      </c>
      <c r="M22" s="8" t="s">
        <v>22</v>
      </c>
    </row>
    <row r="24" spans="1:13" ht="15">
      <c r="A24" s="31" t="s">
        <v>54</v>
      </c>
      <c r="B24" s="32"/>
      <c r="C24" s="32"/>
      <c r="D24" s="32"/>
      <c r="E24" s="32"/>
      <c r="F24" s="32"/>
      <c r="G24" s="32"/>
      <c r="H24" s="32"/>
      <c r="I24" s="32"/>
      <c r="J24" s="32"/>
      <c r="K24" s="31"/>
      <c r="L24" s="32"/>
    </row>
    <row r="25" spans="1:13">
      <c r="A25" s="11" t="s">
        <v>72</v>
      </c>
      <c r="B25" s="12" t="s">
        <v>73</v>
      </c>
      <c r="C25" s="12" t="s">
        <v>74</v>
      </c>
      <c r="D25" s="12" t="str">
        <f>"0,7563"</f>
        <v>0,7563</v>
      </c>
      <c r="E25" s="13" t="s">
        <v>46</v>
      </c>
      <c r="F25" s="13" t="s">
        <v>47</v>
      </c>
      <c r="G25" s="12" t="s">
        <v>75</v>
      </c>
      <c r="H25" s="12" t="s">
        <v>76</v>
      </c>
      <c r="I25" s="14" t="s">
        <v>77</v>
      </c>
      <c r="J25" s="14"/>
      <c r="K25" s="11" t="s">
        <v>78</v>
      </c>
      <c r="L25" s="12" t="str">
        <f>"95,9303"</f>
        <v>95,9303</v>
      </c>
      <c r="M25" s="13" t="s">
        <v>22</v>
      </c>
    </row>
    <row r="26" spans="1:13">
      <c r="A26" s="15" t="s">
        <v>79</v>
      </c>
      <c r="B26" s="16" t="s">
        <v>80</v>
      </c>
      <c r="C26" s="16" t="s">
        <v>81</v>
      </c>
      <c r="D26" s="16" t="str">
        <f>"0,7317"</f>
        <v>0,7317</v>
      </c>
      <c r="E26" s="17" t="s">
        <v>46</v>
      </c>
      <c r="F26" s="17" t="s">
        <v>47</v>
      </c>
      <c r="G26" s="16" t="s">
        <v>77</v>
      </c>
      <c r="H26" s="18" t="s">
        <v>82</v>
      </c>
      <c r="I26" s="16" t="s">
        <v>82</v>
      </c>
      <c r="J26" s="18"/>
      <c r="K26" s="15" t="s">
        <v>83</v>
      </c>
      <c r="L26" s="16" t="str">
        <f>"89,5601"</f>
        <v>89,5601</v>
      </c>
      <c r="M26" s="17" t="s">
        <v>22</v>
      </c>
    </row>
    <row r="27" spans="1:13">
      <c r="A27" s="15" t="s">
        <v>84</v>
      </c>
      <c r="B27" s="16" t="s">
        <v>85</v>
      </c>
      <c r="C27" s="16" t="s">
        <v>86</v>
      </c>
      <c r="D27" s="16" t="str">
        <f>"0,7302"</f>
        <v>0,7302</v>
      </c>
      <c r="E27" s="17" t="s">
        <v>16</v>
      </c>
      <c r="F27" s="17" t="s">
        <v>17</v>
      </c>
      <c r="G27" s="18" t="s">
        <v>87</v>
      </c>
      <c r="H27" s="16" t="s">
        <v>88</v>
      </c>
      <c r="I27" s="18" t="s">
        <v>89</v>
      </c>
      <c r="J27" s="18"/>
      <c r="K27" s="15" t="s">
        <v>90</v>
      </c>
      <c r="L27" s="16" t="str">
        <f>"96,7515"</f>
        <v>96,7515</v>
      </c>
      <c r="M27" s="17" t="s">
        <v>22</v>
      </c>
    </row>
    <row r="28" spans="1:13">
      <c r="A28" s="19" t="s">
        <v>91</v>
      </c>
      <c r="B28" s="20" t="s">
        <v>92</v>
      </c>
      <c r="C28" s="20" t="s">
        <v>93</v>
      </c>
      <c r="D28" s="20" t="str">
        <f>"0,7503"</f>
        <v>0,7503</v>
      </c>
      <c r="E28" s="21" t="s">
        <v>63</v>
      </c>
      <c r="F28" s="21" t="s">
        <v>17</v>
      </c>
      <c r="G28" s="20" t="s">
        <v>94</v>
      </c>
      <c r="H28" s="22" t="s">
        <v>82</v>
      </c>
      <c r="I28" s="22" t="s">
        <v>95</v>
      </c>
      <c r="J28" s="22"/>
      <c r="K28" s="19" t="s">
        <v>96</v>
      </c>
      <c r="L28" s="20" t="str">
        <f>"86,2845"</f>
        <v>86,2845</v>
      </c>
      <c r="M28" s="21" t="s">
        <v>22</v>
      </c>
    </row>
    <row r="30" spans="1:13" ht="15">
      <c r="A30" s="31" t="s">
        <v>59</v>
      </c>
      <c r="B30" s="32"/>
      <c r="C30" s="32"/>
      <c r="D30" s="32"/>
      <c r="E30" s="32"/>
      <c r="F30" s="32"/>
      <c r="G30" s="32"/>
      <c r="H30" s="32"/>
      <c r="I30" s="32"/>
      <c r="J30" s="32"/>
      <c r="K30" s="31"/>
      <c r="L30" s="32"/>
    </row>
    <row r="31" spans="1:13">
      <c r="A31" s="11" t="s">
        <v>97</v>
      </c>
      <c r="B31" s="12" t="s">
        <v>98</v>
      </c>
      <c r="C31" s="12" t="s">
        <v>99</v>
      </c>
      <c r="D31" s="12" t="str">
        <f>"0,6985"</f>
        <v>0,6985</v>
      </c>
      <c r="E31" s="13" t="s">
        <v>27</v>
      </c>
      <c r="F31" s="13" t="s">
        <v>28</v>
      </c>
      <c r="G31" s="12" t="s">
        <v>77</v>
      </c>
      <c r="H31" s="12" t="s">
        <v>94</v>
      </c>
      <c r="I31" s="12" t="s">
        <v>82</v>
      </c>
      <c r="J31" s="14"/>
      <c r="K31" s="11" t="s">
        <v>83</v>
      </c>
      <c r="L31" s="12" t="str">
        <f>"94,7098"</f>
        <v>94,7098</v>
      </c>
      <c r="M31" s="13" t="s">
        <v>22</v>
      </c>
    </row>
    <row r="32" spans="1:13">
      <c r="A32" s="15" t="s">
        <v>100</v>
      </c>
      <c r="B32" s="16" t="s">
        <v>101</v>
      </c>
      <c r="C32" s="16" t="s">
        <v>102</v>
      </c>
      <c r="D32" s="16" t="str">
        <f>"0,7142"</f>
        <v>0,7142</v>
      </c>
      <c r="E32" s="17" t="s">
        <v>46</v>
      </c>
      <c r="F32" s="17" t="s">
        <v>47</v>
      </c>
      <c r="G32" s="16" t="s">
        <v>103</v>
      </c>
      <c r="H32" s="16" t="s">
        <v>104</v>
      </c>
      <c r="I32" s="16" t="s">
        <v>75</v>
      </c>
      <c r="J32" s="18"/>
      <c r="K32" s="15" t="s">
        <v>105</v>
      </c>
      <c r="L32" s="16" t="str">
        <f>"75,6999"</f>
        <v>75,6999</v>
      </c>
      <c r="M32" s="17" t="s">
        <v>22</v>
      </c>
    </row>
    <row r="33" spans="1:13">
      <c r="A33" s="15" t="s">
        <v>110</v>
      </c>
      <c r="B33" s="16" t="s">
        <v>111</v>
      </c>
      <c r="C33" s="16" t="s">
        <v>112</v>
      </c>
      <c r="D33" s="16" t="str">
        <f>"0,6760"</f>
        <v>0,6760</v>
      </c>
      <c r="E33" s="17" t="s">
        <v>46</v>
      </c>
      <c r="F33" s="17" t="s">
        <v>47</v>
      </c>
      <c r="G33" s="16" t="s">
        <v>113</v>
      </c>
      <c r="H33" s="18" t="s">
        <v>89</v>
      </c>
      <c r="I33" s="16" t="s">
        <v>89</v>
      </c>
      <c r="J33" s="18"/>
      <c r="K33" s="15" t="s">
        <v>114</v>
      </c>
      <c r="L33" s="16" t="str">
        <f>"94,6400"</f>
        <v>94,6400</v>
      </c>
      <c r="M33" s="17" t="s">
        <v>22</v>
      </c>
    </row>
    <row r="34" spans="1:13">
      <c r="A34" s="15" t="s">
        <v>115</v>
      </c>
      <c r="B34" s="16" t="s">
        <v>116</v>
      </c>
      <c r="C34" s="16" t="s">
        <v>106</v>
      </c>
      <c r="D34" s="16" t="str">
        <f>"0,6645"</f>
        <v>0,6645</v>
      </c>
      <c r="E34" s="17" t="s">
        <v>63</v>
      </c>
      <c r="F34" s="17" t="s">
        <v>117</v>
      </c>
      <c r="G34" s="16" t="s">
        <v>87</v>
      </c>
      <c r="H34" s="18" t="s">
        <v>118</v>
      </c>
      <c r="I34" s="18"/>
      <c r="J34" s="18"/>
      <c r="K34" s="15" t="s">
        <v>119</v>
      </c>
      <c r="L34" s="16" t="str">
        <f>"83,0625"</f>
        <v>83,0625</v>
      </c>
      <c r="M34" s="17" t="s">
        <v>22</v>
      </c>
    </row>
    <row r="35" spans="1:13">
      <c r="A35" s="15" t="s">
        <v>120</v>
      </c>
      <c r="B35" s="16" t="s">
        <v>121</v>
      </c>
      <c r="C35" s="16" t="s">
        <v>122</v>
      </c>
      <c r="D35" s="16" t="str">
        <f>"0,6669"</f>
        <v>0,6669</v>
      </c>
      <c r="E35" s="17" t="s">
        <v>16</v>
      </c>
      <c r="F35" s="17" t="s">
        <v>17</v>
      </c>
      <c r="G35" s="16" t="s">
        <v>123</v>
      </c>
      <c r="H35" s="18" t="s">
        <v>94</v>
      </c>
      <c r="I35" s="16" t="s">
        <v>82</v>
      </c>
      <c r="J35" s="18"/>
      <c r="K35" s="15" t="s">
        <v>83</v>
      </c>
      <c r="L35" s="16" t="str">
        <f>"80,0340"</f>
        <v>80,0340</v>
      </c>
      <c r="M35" s="17" t="s">
        <v>22</v>
      </c>
    </row>
    <row r="36" spans="1:13">
      <c r="A36" s="15" t="s">
        <v>124</v>
      </c>
      <c r="B36" s="16" t="s">
        <v>125</v>
      </c>
      <c r="C36" s="16" t="s">
        <v>126</v>
      </c>
      <c r="D36" s="16" t="str">
        <f>"0,6673"</f>
        <v>0,6673</v>
      </c>
      <c r="E36" s="17" t="s">
        <v>63</v>
      </c>
      <c r="F36" s="17" t="s">
        <v>17</v>
      </c>
      <c r="G36" s="16" t="s">
        <v>77</v>
      </c>
      <c r="H36" s="18" t="s">
        <v>94</v>
      </c>
      <c r="I36" s="18" t="s">
        <v>94</v>
      </c>
      <c r="J36" s="18"/>
      <c r="K36" s="15" t="s">
        <v>127</v>
      </c>
      <c r="L36" s="16" t="str">
        <f>"73,4030"</f>
        <v>73,4030</v>
      </c>
      <c r="M36" s="17" t="s">
        <v>22</v>
      </c>
    </row>
    <row r="37" spans="1:13">
      <c r="A37" s="15" t="s">
        <v>128</v>
      </c>
      <c r="B37" s="16" t="s">
        <v>129</v>
      </c>
      <c r="C37" s="16" t="s">
        <v>130</v>
      </c>
      <c r="D37" s="16" t="str">
        <f>"0,6847"</f>
        <v>0,6847</v>
      </c>
      <c r="E37" s="17" t="s">
        <v>46</v>
      </c>
      <c r="F37" s="17" t="s">
        <v>47</v>
      </c>
      <c r="G37" s="16" t="s">
        <v>82</v>
      </c>
      <c r="H37" s="16" t="s">
        <v>87</v>
      </c>
      <c r="I37" s="16" t="s">
        <v>118</v>
      </c>
      <c r="J37" s="18"/>
      <c r="K37" s="15" t="s">
        <v>131</v>
      </c>
      <c r="L37" s="16" t="str">
        <f>"89,8121"</f>
        <v>89,8121</v>
      </c>
      <c r="M37" s="17" t="s">
        <v>22</v>
      </c>
    </row>
    <row r="38" spans="1:13">
      <c r="A38" s="15" t="s">
        <v>132</v>
      </c>
      <c r="B38" s="16" t="s">
        <v>133</v>
      </c>
      <c r="C38" s="16" t="s">
        <v>106</v>
      </c>
      <c r="D38" s="16" t="str">
        <f>"0,6645"</f>
        <v>0,6645</v>
      </c>
      <c r="E38" s="17" t="s">
        <v>63</v>
      </c>
      <c r="F38" s="17" t="s">
        <v>17</v>
      </c>
      <c r="G38" s="16" t="s">
        <v>123</v>
      </c>
      <c r="H38" s="18" t="s">
        <v>134</v>
      </c>
      <c r="I38" s="18" t="s">
        <v>134</v>
      </c>
      <c r="J38" s="18"/>
      <c r="K38" s="15" t="s">
        <v>135</v>
      </c>
      <c r="L38" s="16" t="str">
        <f>"81,8431"</f>
        <v>81,8431</v>
      </c>
      <c r="M38" s="17" t="s">
        <v>22</v>
      </c>
    </row>
    <row r="39" spans="1:13">
      <c r="A39" s="19" t="s">
        <v>136</v>
      </c>
      <c r="B39" s="20" t="s">
        <v>137</v>
      </c>
      <c r="C39" s="20" t="s">
        <v>138</v>
      </c>
      <c r="D39" s="20" t="str">
        <f>"0,6730"</f>
        <v>0,6730</v>
      </c>
      <c r="E39" s="21" t="s">
        <v>46</v>
      </c>
      <c r="F39" s="21" t="s">
        <v>47</v>
      </c>
      <c r="G39" s="20" t="s">
        <v>94</v>
      </c>
      <c r="H39" s="20" t="s">
        <v>82</v>
      </c>
      <c r="I39" s="22" t="s">
        <v>87</v>
      </c>
      <c r="J39" s="22"/>
      <c r="K39" s="19" t="s">
        <v>83</v>
      </c>
      <c r="L39" s="20" t="str">
        <f>"137,2920"</f>
        <v>137,2920</v>
      </c>
      <c r="M39" s="21" t="s">
        <v>22</v>
      </c>
    </row>
    <row r="41" spans="1:13" ht="15">
      <c r="A41" s="31" t="s">
        <v>139</v>
      </c>
      <c r="B41" s="32"/>
      <c r="C41" s="32"/>
      <c r="D41" s="32"/>
      <c r="E41" s="32"/>
      <c r="F41" s="32"/>
      <c r="G41" s="32"/>
      <c r="H41" s="32"/>
      <c r="I41" s="32"/>
      <c r="J41" s="32"/>
      <c r="K41" s="31"/>
      <c r="L41" s="32"/>
    </row>
    <row r="42" spans="1:13">
      <c r="A42" s="11" t="s">
        <v>140</v>
      </c>
      <c r="B42" s="12" t="s">
        <v>141</v>
      </c>
      <c r="C42" s="12" t="s">
        <v>142</v>
      </c>
      <c r="D42" s="12" t="str">
        <f>"0,6233"</f>
        <v>0,6233</v>
      </c>
      <c r="E42" s="13" t="s">
        <v>27</v>
      </c>
      <c r="F42" s="13" t="s">
        <v>28</v>
      </c>
      <c r="G42" s="12" t="s">
        <v>103</v>
      </c>
      <c r="H42" s="12" t="s">
        <v>75</v>
      </c>
      <c r="I42" s="14" t="s">
        <v>123</v>
      </c>
      <c r="J42" s="14"/>
      <c r="K42" s="11" t="s">
        <v>105</v>
      </c>
      <c r="L42" s="12" t="str">
        <f>"76,6598"</f>
        <v>76,6598</v>
      </c>
      <c r="M42" s="13" t="s">
        <v>22</v>
      </c>
    </row>
    <row r="43" spans="1:13">
      <c r="A43" s="15" t="s">
        <v>143</v>
      </c>
      <c r="B43" s="16" t="s">
        <v>144</v>
      </c>
      <c r="C43" s="16" t="s">
        <v>145</v>
      </c>
      <c r="D43" s="16" t="str">
        <f>"0,6563"</f>
        <v>0,6563</v>
      </c>
      <c r="E43" s="17" t="s">
        <v>46</v>
      </c>
      <c r="F43" s="17" t="s">
        <v>47</v>
      </c>
      <c r="G43" s="16" t="s">
        <v>104</v>
      </c>
      <c r="H43" s="18" t="s">
        <v>75</v>
      </c>
      <c r="I43" s="18" t="s">
        <v>75</v>
      </c>
      <c r="J43" s="18"/>
      <c r="K43" s="15" t="s">
        <v>146</v>
      </c>
      <c r="L43" s="16" t="str">
        <f>"67,3364"</f>
        <v>67,3364</v>
      </c>
      <c r="M43" s="17" t="s">
        <v>22</v>
      </c>
    </row>
    <row r="44" spans="1:13">
      <c r="A44" s="15" t="s">
        <v>147</v>
      </c>
      <c r="B44" s="16" t="s">
        <v>148</v>
      </c>
      <c r="C44" s="16" t="s">
        <v>149</v>
      </c>
      <c r="D44" s="16" t="str">
        <f>"0,6597"</f>
        <v>0,6597</v>
      </c>
      <c r="E44" s="17" t="s">
        <v>27</v>
      </c>
      <c r="F44" s="17" t="s">
        <v>28</v>
      </c>
      <c r="G44" s="16" t="s">
        <v>118</v>
      </c>
      <c r="H44" s="16" t="s">
        <v>113</v>
      </c>
      <c r="I44" s="16" t="s">
        <v>89</v>
      </c>
      <c r="J44" s="18"/>
      <c r="K44" s="15" t="s">
        <v>114</v>
      </c>
      <c r="L44" s="16" t="str">
        <f>"95,1287"</f>
        <v>95,1287</v>
      </c>
      <c r="M44" s="17" t="s">
        <v>22</v>
      </c>
    </row>
    <row r="45" spans="1:13">
      <c r="A45" s="15" t="s">
        <v>150</v>
      </c>
      <c r="B45" s="16" t="s">
        <v>151</v>
      </c>
      <c r="C45" s="16" t="s">
        <v>152</v>
      </c>
      <c r="D45" s="16" t="str">
        <f>"0,6402"</f>
        <v>0,6402</v>
      </c>
      <c r="E45" s="17" t="s">
        <v>153</v>
      </c>
      <c r="F45" s="17" t="s">
        <v>17</v>
      </c>
      <c r="G45" s="16" t="s">
        <v>82</v>
      </c>
      <c r="H45" s="16" t="s">
        <v>118</v>
      </c>
      <c r="I45" s="16" t="s">
        <v>113</v>
      </c>
      <c r="J45" s="18"/>
      <c r="K45" s="15" t="s">
        <v>154</v>
      </c>
      <c r="L45" s="16" t="str">
        <f>"88,1555"</f>
        <v>88,1555</v>
      </c>
      <c r="M45" s="17" t="s">
        <v>22</v>
      </c>
    </row>
    <row r="46" spans="1:13">
      <c r="A46" s="15" t="s">
        <v>155</v>
      </c>
      <c r="B46" s="16" t="s">
        <v>156</v>
      </c>
      <c r="C46" s="16" t="s">
        <v>157</v>
      </c>
      <c r="D46" s="16" t="str">
        <f>"0,6276"</f>
        <v>0,6276</v>
      </c>
      <c r="E46" s="17" t="s">
        <v>63</v>
      </c>
      <c r="F46" s="17" t="s">
        <v>158</v>
      </c>
      <c r="G46" s="16" t="s">
        <v>82</v>
      </c>
      <c r="H46" s="16" t="s">
        <v>87</v>
      </c>
      <c r="I46" s="18" t="s">
        <v>118</v>
      </c>
      <c r="J46" s="18"/>
      <c r="K46" s="15" t="s">
        <v>119</v>
      </c>
      <c r="L46" s="16" t="str">
        <f>"78,4500"</f>
        <v>78,4500</v>
      </c>
      <c r="M46" s="17" t="s">
        <v>22</v>
      </c>
    </row>
    <row r="47" spans="1:13">
      <c r="A47" s="15" t="s">
        <v>159</v>
      </c>
      <c r="B47" s="16" t="s">
        <v>160</v>
      </c>
      <c r="C47" s="16" t="s">
        <v>161</v>
      </c>
      <c r="D47" s="16" t="str">
        <f>"0,6341"</f>
        <v>0,6341</v>
      </c>
      <c r="E47" s="17" t="s">
        <v>46</v>
      </c>
      <c r="F47" s="17" t="s">
        <v>47</v>
      </c>
      <c r="G47" s="16" t="s">
        <v>113</v>
      </c>
      <c r="H47" s="16" t="s">
        <v>89</v>
      </c>
      <c r="I47" s="16" t="s">
        <v>107</v>
      </c>
      <c r="J47" s="18"/>
      <c r="K47" s="15" t="s">
        <v>109</v>
      </c>
      <c r="L47" s="16" t="str">
        <f>"91,9445"</f>
        <v>91,9445</v>
      </c>
      <c r="M47" s="17" t="s">
        <v>22</v>
      </c>
    </row>
    <row r="48" spans="1:13">
      <c r="A48" s="15" t="s">
        <v>162</v>
      </c>
      <c r="B48" s="16" t="s">
        <v>163</v>
      </c>
      <c r="C48" s="16" t="s">
        <v>164</v>
      </c>
      <c r="D48" s="16" t="str">
        <f>"0,6246"</f>
        <v>0,6246</v>
      </c>
      <c r="E48" s="17" t="s">
        <v>63</v>
      </c>
      <c r="F48" s="17" t="s">
        <v>17</v>
      </c>
      <c r="G48" s="16" t="s">
        <v>118</v>
      </c>
      <c r="H48" s="16" t="s">
        <v>89</v>
      </c>
      <c r="I48" s="18" t="s">
        <v>165</v>
      </c>
      <c r="J48" s="18"/>
      <c r="K48" s="15" t="s">
        <v>114</v>
      </c>
      <c r="L48" s="16" t="str">
        <f>"87,4440"</f>
        <v>87,4440</v>
      </c>
      <c r="M48" s="17" t="s">
        <v>22</v>
      </c>
    </row>
    <row r="49" spans="1:13">
      <c r="A49" s="15" t="s">
        <v>166</v>
      </c>
      <c r="B49" s="16" t="s">
        <v>167</v>
      </c>
      <c r="C49" s="16" t="s">
        <v>168</v>
      </c>
      <c r="D49" s="16" t="str">
        <f>"0,6324"</f>
        <v>0,6324</v>
      </c>
      <c r="E49" s="17" t="s">
        <v>63</v>
      </c>
      <c r="F49" s="17" t="s">
        <v>17</v>
      </c>
      <c r="G49" s="18" t="s">
        <v>87</v>
      </c>
      <c r="H49" s="16" t="s">
        <v>118</v>
      </c>
      <c r="I49" s="18" t="s">
        <v>113</v>
      </c>
      <c r="J49" s="18"/>
      <c r="K49" s="15" t="s">
        <v>131</v>
      </c>
      <c r="L49" s="16" t="str">
        <f>"82,2120"</f>
        <v>82,2120</v>
      </c>
      <c r="M49" s="17" t="s">
        <v>22</v>
      </c>
    </row>
    <row r="50" spans="1:13">
      <c r="A50" s="15" t="s">
        <v>169</v>
      </c>
      <c r="B50" s="16" t="s">
        <v>170</v>
      </c>
      <c r="C50" s="16" t="s">
        <v>171</v>
      </c>
      <c r="D50" s="16" t="str">
        <f>"0,6270"</f>
        <v>0,6270</v>
      </c>
      <c r="E50" s="17" t="s">
        <v>153</v>
      </c>
      <c r="F50" s="17" t="s">
        <v>17</v>
      </c>
      <c r="G50" s="16" t="s">
        <v>75</v>
      </c>
      <c r="H50" s="16" t="s">
        <v>77</v>
      </c>
      <c r="I50" s="18" t="s">
        <v>94</v>
      </c>
      <c r="J50" s="18"/>
      <c r="K50" s="15" t="s">
        <v>127</v>
      </c>
      <c r="L50" s="16" t="str">
        <f>"68,9755"</f>
        <v>68,9755</v>
      </c>
      <c r="M50" s="17" t="s">
        <v>22</v>
      </c>
    </row>
    <row r="52" spans="1:13" ht="15">
      <c r="A52" s="31" t="s">
        <v>174</v>
      </c>
      <c r="B52" s="32"/>
      <c r="C52" s="32"/>
      <c r="D52" s="32"/>
      <c r="E52" s="32"/>
      <c r="F52" s="32"/>
      <c r="G52" s="32"/>
      <c r="H52" s="32"/>
      <c r="I52" s="32"/>
      <c r="J52" s="32"/>
      <c r="K52" s="31"/>
      <c r="L52" s="32"/>
    </row>
    <row r="53" spans="1:13">
      <c r="A53" s="11" t="s">
        <v>175</v>
      </c>
      <c r="B53" s="12" t="s">
        <v>176</v>
      </c>
      <c r="C53" s="12" t="s">
        <v>177</v>
      </c>
      <c r="D53" s="12" t="str">
        <f>"0,6147"</f>
        <v>0,6147</v>
      </c>
      <c r="E53" s="13" t="s">
        <v>46</v>
      </c>
      <c r="F53" s="13" t="s">
        <v>47</v>
      </c>
      <c r="G53" s="12" t="s">
        <v>123</v>
      </c>
      <c r="H53" s="14" t="s">
        <v>77</v>
      </c>
      <c r="I53" s="14" t="s">
        <v>77</v>
      </c>
      <c r="J53" s="14"/>
      <c r="K53" s="11" t="s">
        <v>135</v>
      </c>
      <c r="L53" s="12" t="str">
        <f>"76,1613"</f>
        <v>76,1613</v>
      </c>
      <c r="M53" s="13" t="s">
        <v>22</v>
      </c>
    </row>
    <row r="54" spans="1:13">
      <c r="A54" s="15" t="s">
        <v>178</v>
      </c>
      <c r="B54" s="16" t="s">
        <v>179</v>
      </c>
      <c r="C54" s="16" t="s">
        <v>180</v>
      </c>
      <c r="D54" s="16" t="str">
        <f>"0,5928"</f>
        <v>0,5928</v>
      </c>
      <c r="E54" s="17" t="s">
        <v>46</v>
      </c>
      <c r="F54" s="17" t="s">
        <v>47</v>
      </c>
      <c r="G54" s="16" t="s">
        <v>94</v>
      </c>
      <c r="H54" s="16" t="s">
        <v>82</v>
      </c>
      <c r="I54" s="16" t="s">
        <v>87</v>
      </c>
      <c r="J54" s="18"/>
      <c r="K54" s="15" t="s">
        <v>119</v>
      </c>
      <c r="L54" s="16" t="str">
        <f>"80,0280"</f>
        <v>80,0280</v>
      </c>
      <c r="M54" s="17" t="s">
        <v>22</v>
      </c>
    </row>
    <row r="55" spans="1:13">
      <c r="A55" s="15" t="s">
        <v>181</v>
      </c>
      <c r="B55" s="16" t="s">
        <v>182</v>
      </c>
      <c r="C55" s="16" t="s">
        <v>177</v>
      </c>
      <c r="D55" s="16" t="str">
        <f>"0,6147"</f>
        <v>0,6147</v>
      </c>
      <c r="E55" s="17" t="s">
        <v>27</v>
      </c>
      <c r="F55" s="17" t="s">
        <v>28</v>
      </c>
      <c r="G55" s="18" t="s">
        <v>103</v>
      </c>
      <c r="H55" s="16" t="s">
        <v>172</v>
      </c>
      <c r="I55" s="18" t="s">
        <v>75</v>
      </c>
      <c r="J55" s="18"/>
      <c r="K55" s="15" t="s">
        <v>173</v>
      </c>
      <c r="L55" s="16" t="str">
        <f>"61,4085"</f>
        <v>61,4085</v>
      </c>
      <c r="M55" s="17" t="s">
        <v>22</v>
      </c>
    </row>
    <row r="56" spans="1:13">
      <c r="A56" s="15" t="s">
        <v>183</v>
      </c>
      <c r="B56" s="16" t="s">
        <v>184</v>
      </c>
      <c r="C56" s="16" t="s">
        <v>185</v>
      </c>
      <c r="D56" s="16" t="str">
        <f>"0,5869"</f>
        <v>0,5869</v>
      </c>
      <c r="E56" s="17" t="s">
        <v>63</v>
      </c>
      <c r="F56" s="17" t="s">
        <v>17</v>
      </c>
      <c r="G56" s="18" t="s">
        <v>113</v>
      </c>
      <c r="H56" s="16" t="s">
        <v>89</v>
      </c>
      <c r="I56" s="18" t="s">
        <v>108</v>
      </c>
      <c r="J56" s="18"/>
      <c r="K56" s="15" t="s">
        <v>114</v>
      </c>
      <c r="L56" s="16" t="str">
        <f>"85,4526"</f>
        <v>85,4526</v>
      </c>
      <c r="M56" s="17" t="s">
        <v>22</v>
      </c>
    </row>
    <row r="57" spans="1:13">
      <c r="A57" s="15" t="s">
        <v>186</v>
      </c>
      <c r="B57" s="16" t="s">
        <v>187</v>
      </c>
      <c r="C57" s="16" t="s">
        <v>188</v>
      </c>
      <c r="D57" s="16" t="str">
        <f>"0,6064"</f>
        <v>0,6064</v>
      </c>
      <c r="E57" s="17" t="s">
        <v>27</v>
      </c>
      <c r="F57" s="17" t="s">
        <v>28</v>
      </c>
      <c r="G57" s="18" t="s">
        <v>123</v>
      </c>
      <c r="H57" s="16" t="s">
        <v>123</v>
      </c>
      <c r="I57" s="18" t="s">
        <v>77</v>
      </c>
      <c r="J57" s="18"/>
      <c r="K57" s="15" t="s">
        <v>135</v>
      </c>
      <c r="L57" s="16" t="str">
        <f>"64,3087"</f>
        <v>64,3087</v>
      </c>
      <c r="M57" s="17" t="s">
        <v>22</v>
      </c>
    </row>
    <row r="58" spans="1:13">
      <c r="A58" s="15" t="s">
        <v>189</v>
      </c>
      <c r="B58" s="16" t="s">
        <v>190</v>
      </c>
      <c r="C58" s="16" t="s">
        <v>191</v>
      </c>
      <c r="D58" s="16" t="str">
        <f>"0,5861"</f>
        <v>0,5861</v>
      </c>
      <c r="E58" s="17" t="s">
        <v>153</v>
      </c>
      <c r="F58" s="17" t="s">
        <v>17</v>
      </c>
      <c r="G58" s="16" t="s">
        <v>192</v>
      </c>
      <c r="H58" s="18" t="s">
        <v>193</v>
      </c>
      <c r="I58" s="18" t="s">
        <v>193</v>
      </c>
      <c r="J58" s="18"/>
      <c r="K58" s="15" t="s">
        <v>194</v>
      </c>
      <c r="L58" s="16" t="str">
        <f>"93,7760"</f>
        <v>93,7760</v>
      </c>
      <c r="M58" s="17" t="s">
        <v>22</v>
      </c>
    </row>
    <row r="59" spans="1:13">
      <c r="A59" s="15" t="s">
        <v>195</v>
      </c>
      <c r="B59" s="16" t="s">
        <v>196</v>
      </c>
      <c r="C59" s="16" t="s">
        <v>197</v>
      </c>
      <c r="D59" s="16" t="str">
        <f>"0,5984"</f>
        <v>0,5984</v>
      </c>
      <c r="E59" s="17" t="s">
        <v>63</v>
      </c>
      <c r="F59" s="17" t="s">
        <v>64</v>
      </c>
      <c r="G59" s="18" t="s">
        <v>113</v>
      </c>
      <c r="H59" s="16" t="s">
        <v>89</v>
      </c>
      <c r="I59" s="18" t="s">
        <v>198</v>
      </c>
      <c r="J59" s="18"/>
      <c r="K59" s="15" t="s">
        <v>114</v>
      </c>
      <c r="L59" s="16" t="str">
        <f>"83,7760"</f>
        <v>83,7760</v>
      </c>
      <c r="M59" s="17" t="s">
        <v>22</v>
      </c>
    </row>
    <row r="60" spans="1:13">
      <c r="A60" s="15" t="s">
        <v>199</v>
      </c>
      <c r="B60" s="16" t="s">
        <v>200</v>
      </c>
      <c r="C60" s="16" t="s">
        <v>201</v>
      </c>
      <c r="D60" s="16" t="str">
        <f>"0,5930"</f>
        <v>0,5930</v>
      </c>
      <c r="E60" s="17" t="s">
        <v>153</v>
      </c>
      <c r="F60" s="17" t="s">
        <v>17</v>
      </c>
      <c r="G60" s="16" t="s">
        <v>113</v>
      </c>
      <c r="H60" s="16" t="s">
        <v>89</v>
      </c>
      <c r="I60" s="18" t="s">
        <v>202</v>
      </c>
      <c r="J60" s="18"/>
      <c r="K60" s="15" t="s">
        <v>114</v>
      </c>
      <c r="L60" s="16" t="str">
        <f>"83,0200"</f>
        <v>83,0200</v>
      </c>
      <c r="M60" s="17" t="s">
        <v>22</v>
      </c>
    </row>
    <row r="61" spans="1:13">
      <c r="A61" s="15" t="s">
        <v>203</v>
      </c>
      <c r="B61" s="16" t="s">
        <v>204</v>
      </c>
      <c r="C61" s="16" t="s">
        <v>205</v>
      </c>
      <c r="D61" s="16" t="str">
        <f>"0,6013"</f>
        <v>0,6013</v>
      </c>
      <c r="E61" s="17" t="s">
        <v>63</v>
      </c>
      <c r="F61" s="17" t="s">
        <v>17</v>
      </c>
      <c r="G61" s="16" t="s">
        <v>118</v>
      </c>
      <c r="H61" s="18" t="s">
        <v>206</v>
      </c>
      <c r="I61" s="18" t="s">
        <v>89</v>
      </c>
      <c r="J61" s="18"/>
      <c r="K61" s="15" t="s">
        <v>131</v>
      </c>
      <c r="L61" s="16" t="str">
        <f>"78,1690"</f>
        <v>78,1690</v>
      </c>
      <c r="M61" s="17" t="s">
        <v>22</v>
      </c>
    </row>
    <row r="62" spans="1:13">
      <c r="A62" s="15" t="s">
        <v>207</v>
      </c>
      <c r="B62" s="16" t="s">
        <v>208</v>
      </c>
      <c r="C62" s="16" t="s">
        <v>209</v>
      </c>
      <c r="D62" s="16" t="str">
        <f>"0,5991"</f>
        <v>0,5991</v>
      </c>
      <c r="E62" s="17" t="s">
        <v>63</v>
      </c>
      <c r="F62" s="17" t="s">
        <v>17</v>
      </c>
      <c r="G62" s="16" t="s">
        <v>75</v>
      </c>
      <c r="H62" s="16" t="s">
        <v>77</v>
      </c>
      <c r="I62" s="16" t="s">
        <v>94</v>
      </c>
      <c r="J62" s="18"/>
      <c r="K62" s="15" t="s">
        <v>96</v>
      </c>
      <c r="L62" s="16" t="str">
        <f>"68,8965"</f>
        <v>68,8965</v>
      </c>
      <c r="M62" s="17" t="s">
        <v>22</v>
      </c>
    </row>
    <row r="63" spans="1:13">
      <c r="A63" s="15" t="s">
        <v>210</v>
      </c>
      <c r="B63" s="16" t="s">
        <v>211</v>
      </c>
      <c r="C63" s="16" t="s">
        <v>212</v>
      </c>
      <c r="D63" s="16" t="str">
        <f>"0,5969"</f>
        <v>0,5969</v>
      </c>
      <c r="E63" s="17" t="s">
        <v>63</v>
      </c>
      <c r="F63" s="17" t="s">
        <v>64</v>
      </c>
      <c r="G63" s="16" t="s">
        <v>82</v>
      </c>
      <c r="H63" s="18" t="s">
        <v>87</v>
      </c>
      <c r="I63" s="18" t="s">
        <v>87</v>
      </c>
      <c r="J63" s="18"/>
      <c r="K63" s="15" t="s">
        <v>83</v>
      </c>
      <c r="L63" s="16" t="str">
        <f>"76,5703"</f>
        <v>76,5703</v>
      </c>
      <c r="M63" s="17" t="s">
        <v>22</v>
      </c>
    </row>
    <row r="64" spans="1:13">
      <c r="A64" s="19" t="s">
        <v>213</v>
      </c>
      <c r="B64" s="20" t="s">
        <v>214</v>
      </c>
      <c r="C64" s="20" t="s">
        <v>215</v>
      </c>
      <c r="D64" s="20" t="str">
        <f>"0,5989"</f>
        <v>0,5989</v>
      </c>
      <c r="E64" s="21" t="s">
        <v>46</v>
      </c>
      <c r="F64" s="21" t="s">
        <v>47</v>
      </c>
      <c r="G64" s="20" t="s">
        <v>71</v>
      </c>
      <c r="H64" s="22" t="s">
        <v>216</v>
      </c>
      <c r="I64" s="22"/>
      <c r="J64" s="22"/>
      <c r="K64" s="19" t="s">
        <v>217</v>
      </c>
      <c r="L64" s="20" t="str">
        <f>"84,2582"</f>
        <v>84,2582</v>
      </c>
      <c r="M64" s="21" t="s">
        <v>22</v>
      </c>
    </row>
    <row r="66" spans="1:13" ht="15">
      <c r="A66" s="31" t="s">
        <v>218</v>
      </c>
      <c r="B66" s="32"/>
      <c r="C66" s="32"/>
      <c r="D66" s="32"/>
      <c r="E66" s="32"/>
      <c r="F66" s="32"/>
      <c r="G66" s="32"/>
      <c r="H66" s="32"/>
      <c r="I66" s="32"/>
      <c r="J66" s="32"/>
      <c r="K66" s="31"/>
      <c r="L66" s="32"/>
    </row>
    <row r="67" spans="1:13">
      <c r="A67" s="11" t="s">
        <v>219</v>
      </c>
      <c r="B67" s="12" t="s">
        <v>220</v>
      </c>
      <c r="C67" s="12" t="s">
        <v>221</v>
      </c>
      <c r="D67" s="12" t="str">
        <f>"0,5564"</f>
        <v>0,5564</v>
      </c>
      <c r="E67" s="13" t="s">
        <v>27</v>
      </c>
      <c r="F67" s="13" t="s">
        <v>28</v>
      </c>
      <c r="G67" s="14" t="s">
        <v>202</v>
      </c>
      <c r="H67" s="12" t="s">
        <v>202</v>
      </c>
      <c r="I67" s="14" t="s">
        <v>165</v>
      </c>
      <c r="J67" s="14"/>
      <c r="K67" s="11" t="s">
        <v>222</v>
      </c>
      <c r="L67" s="12" t="str">
        <f>"80,0799"</f>
        <v>80,0799</v>
      </c>
      <c r="M67" s="13" t="s">
        <v>22</v>
      </c>
    </row>
    <row r="68" spans="1:13">
      <c r="A68" s="15" t="s">
        <v>223</v>
      </c>
      <c r="B68" s="16" t="s">
        <v>224</v>
      </c>
      <c r="C68" s="16" t="s">
        <v>225</v>
      </c>
      <c r="D68" s="16" t="str">
        <f>"0,5559"</f>
        <v>0,5559</v>
      </c>
      <c r="E68" s="17" t="s">
        <v>63</v>
      </c>
      <c r="F68" s="17" t="s">
        <v>64</v>
      </c>
      <c r="G68" s="16" t="s">
        <v>226</v>
      </c>
      <c r="H68" s="18" t="s">
        <v>227</v>
      </c>
      <c r="I68" s="18" t="s">
        <v>228</v>
      </c>
      <c r="J68" s="18"/>
      <c r="K68" s="15" t="s">
        <v>229</v>
      </c>
      <c r="L68" s="16" t="str">
        <f>"111,1800"</f>
        <v>111,1800</v>
      </c>
      <c r="M68" s="17" t="s">
        <v>22</v>
      </c>
    </row>
    <row r="69" spans="1:13">
      <c r="A69" s="15" t="s">
        <v>230</v>
      </c>
      <c r="B69" s="16" t="s">
        <v>231</v>
      </c>
      <c r="C69" s="16" t="s">
        <v>232</v>
      </c>
      <c r="D69" s="16" t="str">
        <f>"0,5591"</f>
        <v>0,5591</v>
      </c>
      <c r="E69" s="17" t="s">
        <v>46</v>
      </c>
      <c r="F69" s="17" t="s">
        <v>47</v>
      </c>
      <c r="G69" s="16" t="s">
        <v>192</v>
      </c>
      <c r="H69" s="16" t="s">
        <v>233</v>
      </c>
      <c r="I69" s="16" t="s">
        <v>193</v>
      </c>
      <c r="J69" s="18"/>
      <c r="K69" s="15" t="s">
        <v>234</v>
      </c>
      <c r="L69" s="16" t="str">
        <f>"95,0470"</f>
        <v>95,0470</v>
      </c>
      <c r="M69" s="17" t="s">
        <v>22</v>
      </c>
    </row>
    <row r="70" spans="1:13">
      <c r="A70" s="15" t="s">
        <v>235</v>
      </c>
      <c r="B70" s="16" t="s">
        <v>236</v>
      </c>
      <c r="C70" s="16" t="s">
        <v>237</v>
      </c>
      <c r="D70" s="16" t="str">
        <f>"0,5678"</f>
        <v>0,5678</v>
      </c>
      <c r="E70" s="17" t="s">
        <v>63</v>
      </c>
      <c r="F70" s="17" t="s">
        <v>64</v>
      </c>
      <c r="G70" s="16" t="s">
        <v>107</v>
      </c>
      <c r="H70" s="16" t="s">
        <v>238</v>
      </c>
      <c r="I70" s="18" t="s">
        <v>192</v>
      </c>
      <c r="J70" s="18"/>
      <c r="K70" s="15" t="s">
        <v>239</v>
      </c>
      <c r="L70" s="16" t="str">
        <f>"88,0090"</f>
        <v>88,0090</v>
      </c>
      <c r="M70" s="17" t="s">
        <v>22</v>
      </c>
    </row>
    <row r="71" spans="1:13">
      <c r="A71" s="15" t="s">
        <v>240</v>
      </c>
      <c r="B71" s="16" t="s">
        <v>241</v>
      </c>
      <c r="C71" s="16" t="s">
        <v>242</v>
      </c>
      <c r="D71" s="16" t="str">
        <f>"0,5648"</f>
        <v>0,5648</v>
      </c>
      <c r="E71" s="17" t="s">
        <v>153</v>
      </c>
      <c r="F71" s="17" t="s">
        <v>17</v>
      </c>
      <c r="G71" s="16" t="s">
        <v>107</v>
      </c>
      <c r="H71" s="16" t="s">
        <v>238</v>
      </c>
      <c r="I71" s="18" t="s">
        <v>192</v>
      </c>
      <c r="J71" s="18"/>
      <c r="K71" s="15" t="s">
        <v>239</v>
      </c>
      <c r="L71" s="16" t="str">
        <f>"87,5440"</f>
        <v>87,5440</v>
      </c>
      <c r="M71" s="17" t="s">
        <v>22</v>
      </c>
    </row>
    <row r="72" spans="1:13">
      <c r="A72" s="15" t="s">
        <v>243</v>
      </c>
      <c r="B72" s="16" t="s">
        <v>244</v>
      </c>
      <c r="C72" s="16" t="s">
        <v>245</v>
      </c>
      <c r="D72" s="16" t="str">
        <f>"0,5734"</f>
        <v>0,5734</v>
      </c>
      <c r="E72" s="17" t="s">
        <v>63</v>
      </c>
      <c r="F72" s="17" t="s">
        <v>17</v>
      </c>
      <c r="G72" s="16" t="s">
        <v>202</v>
      </c>
      <c r="H72" s="18" t="s">
        <v>108</v>
      </c>
      <c r="I72" s="18"/>
      <c r="J72" s="18"/>
      <c r="K72" s="15" t="s">
        <v>222</v>
      </c>
      <c r="L72" s="16" t="str">
        <f>"81,7095"</f>
        <v>81,7095</v>
      </c>
      <c r="M72" s="17" t="s">
        <v>22</v>
      </c>
    </row>
    <row r="73" spans="1:13">
      <c r="A73" s="15" t="s">
        <v>246</v>
      </c>
      <c r="B73" s="16" t="s">
        <v>247</v>
      </c>
      <c r="C73" s="16" t="s">
        <v>248</v>
      </c>
      <c r="D73" s="16" t="str">
        <f>"0,5730"</f>
        <v>0,5730</v>
      </c>
      <c r="E73" s="17" t="s">
        <v>63</v>
      </c>
      <c r="F73" s="17" t="s">
        <v>64</v>
      </c>
      <c r="G73" s="16" t="s">
        <v>113</v>
      </c>
      <c r="H73" s="18" t="s">
        <v>89</v>
      </c>
      <c r="I73" s="18" t="s">
        <v>89</v>
      </c>
      <c r="J73" s="18"/>
      <c r="K73" s="15" t="s">
        <v>154</v>
      </c>
      <c r="L73" s="16" t="str">
        <f>"77,3550"</f>
        <v>77,3550</v>
      </c>
      <c r="M73" s="17" t="s">
        <v>22</v>
      </c>
    </row>
    <row r="74" spans="1:13">
      <c r="A74" s="15" t="s">
        <v>249</v>
      </c>
      <c r="B74" s="16" t="s">
        <v>250</v>
      </c>
      <c r="C74" s="16" t="s">
        <v>251</v>
      </c>
      <c r="D74" s="16" t="str">
        <f>"0,5639"</f>
        <v>0,5639</v>
      </c>
      <c r="E74" s="17" t="s">
        <v>46</v>
      </c>
      <c r="F74" s="17" t="s">
        <v>47</v>
      </c>
      <c r="G74" s="16" t="s">
        <v>252</v>
      </c>
      <c r="H74" s="16" t="s">
        <v>253</v>
      </c>
      <c r="I74" s="16" t="s">
        <v>254</v>
      </c>
      <c r="J74" s="18"/>
      <c r="K74" s="15" t="s">
        <v>255</v>
      </c>
      <c r="L74" s="16" t="str">
        <f>"97,2727"</f>
        <v>97,2727</v>
      </c>
      <c r="M74" s="17" t="s">
        <v>22</v>
      </c>
    </row>
    <row r="75" spans="1:13">
      <c r="A75" s="15" t="s">
        <v>256</v>
      </c>
      <c r="B75" s="16" t="s">
        <v>257</v>
      </c>
      <c r="C75" s="16" t="s">
        <v>258</v>
      </c>
      <c r="D75" s="16" t="str">
        <f>"0,5605"</f>
        <v>0,5605</v>
      </c>
      <c r="E75" s="17" t="s">
        <v>63</v>
      </c>
      <c r="F75" s="17" t="s">
        <v>64</v>
      </c>
      <c r="G75" s="16" t="s">
        <v>202</v>
      </c>
      <c r="H75" s="16" t="s">
        <v>108</v>
      </c>
      <c r="I75" s="18" t="s">
        <v>238</v>
      </c>
      <c r="J75" s="18"/>
      <c r="K75" s="15" t="s">
        <v>259</v>
      </c>
      <c r="L75" s="16" t="str">
        <f>"86,6813"</f>
        <v>86,6813</v>
      </c>
      <c r="M75" s="17" t="s">
        <v>22</v>
      </c>
    </row>
    <row r="76" spans="1:13">
      <c r="A76" s="15" t="s">
        <v>260</v>
      </c>
      <c r="B76" s="16" t="s">
        <v>261</v>
      </c>
      <c r="C76" s="16" t="s">
        <v>262</v>
      </c>
      <c r="D76" s="16" t="str">
        <f>"0,5609"</f>
        <v>0,5609</v>
      </c>
      <c r="E76" s="17" t="s">
        <v>46</v>
      </c>
      <c r="F76" s="17" t="s">
        <v>47</v>
      </c>
      <c r="G76" s="16" t="s">
        <v>113</v>
      </c>
      <c r="H76" s="16" t="s">
        <v>202</v>
      </c>
      <c r="I76" s="18" t="s">
        <v>165</v>
      </c>
      <c r="J76" s="18"/>
      <c r="K76" s="15" t="s">
        <v>222</v>
      </c>
      <c r="L76" s="16" t="str">
        <f>"79,9282"</f>
        <v>79,9282</v>
      </c>
      <c r="M76" s="17" t="s">
        <v>22</v>
      </c>
    </row>
    <row r="77" spans="1:13">
      <c r="A77" s="19" t="s">
        <v>223</v>
      </c>
      <c r="B77" s="20" t="s">
        <v>263</v>
      </c>
      <c r="C77" s="20" t="s">
        <v>225</v>
      </c>
      <c r="D77" s="20" t="str">
        <f>"0,5559"</f>
        <v>0,5559</v>
      </c>
      <c r="E77" s="21" t="s">
        <v>63</v>
      </c>
      <c r="F77" s="21" t="s">
        <v>64</v>
      </c>
      <c r="G77" s="20" t="s">
        <v>226</v>
      </c>
      <c r="H77" s="22" t="s">
        <v>227</v>
      </c>
      <c r="I77" s="22" t="s">
        <v>228</v>
      </c>
      <c r="J77" s="22"/>
      <c r="K77" s="19" t="s">
        <v>229</v>
      </c>
      <c r="L77" s="20" t="str">
        <f>"118,8514"</f>
        <v>118,8514</v>
      </c>
      <c r="M77" s="21" t="s">
        <v>22</v>
      </c>
    </row>
    <row r="79" spans="1:13" ht="15">
      <c r="A79" s="31" t="s">
        <v>264</v>
      </c>
      <c r="B79" s="32"/>
      <c r="C79" s="32"/>
      <c r="D79" s="32"/>
      <c r="E79" s="32"/>
      <c r="F79" s="32"/>
      <c r="G79" s="32"/>
      <c r="H79" s="32"/>
      <c r="I79" s="32"/>
      <c r="J79" s="32"/>
      <c r="K79" s="31"/>
      <c r="L79" s="32"/>
    </row>
    <row r="80" spans="1:13">
      <c r="A80" s="15" t="s">
        <v>265</v>
      </c>
      <c r="B80" s="16" t="s">
        <v>266</v>
      </c>
      <c r="C80" s="16" t="s">
        <v>267</v>
      </c>
      <c r="D80" s="16" t="str">
        <f>"0,5401"</f>
        <v>0,5401</v>
      </c>
      <c r="E80" s="17" t="s">
        <v>46</v>
      </c>
      <c r="F80" s="17" t="s">
        <v>47</v>
      </c>
      <c r="G80" s="16" t="s">
        <v>238</v>
      </c>
      <c r="H80" s="16" t="s">
        <v>192</v>
      </c>
      <c r="I80" s="18" t="s">
        <v>252</v>
      </c>
      <c r="J80" s="18"/>
      <c r="K80" s="15" t="s">
        <v>194</v>
      </c>
      <c r="L80" s="16" t="str">
        <f>"88,1443"</f>
        <v>88,1443</v>
      </c>
      <c r="M80" s="17" t="s">
        <v>22</v>
      </c>
    </row>
    <row r="81" spans="1:13">
      <c r="A81" s="15" t="s">
        <v>268</v>
      </c>
      <c r="B81" s="16" t="s">
        <v>269</v>
      </c>
      <c r="C81" s="16" t="s">
        <v>270</v>
      </c>
      <c r="D81" s="16" t="str">
        <f>"0,5380"</f>
        <v>0,5380</v>
      </c>
      <c r="E81" s="17" t="s">
        <v>153</v>
      </c>
      <c r="F81" s="17" t="s">
        <v>17</v>
      </c>
      <c r="G81" s="16" t="s">
        <v>113</v>
      </c>
      <c r="H81" s="18" t="s">
        <v>165</v>
      </c>
      <c r="I81" s="18" t="s">
        <v>165</v>
      </c>
      <c r="J81" s="18"/>
      <c r="K81" s="15" t="s">
        <v>154</v>
      </c>
      <c r="L81" s="16" t="str">
        <f>"74,0826"</f>
        <v>74,0826</v>
      </c>
      <c r="M81" s="17" t="s">
        <v>22</v>
      </c>
    </row>
    <row r="82" spans="1:13">
      <c r="A82" s="15" t="s">
        <v>271</v>
      </c>
      <c r="B82" s="16" t="s">
        <v>272</v>
      </c>
      <c r="C82" s="16" t="s">
        <v>273</v>
      </c>
      <c r="D82" s="16" t="str">
        <f>"0,5467"</f>
        <v>0,5467</v>
      </c>
      <c r="E82" s="17" t="s">
        <v>46</v>
      </c>
      <c r="F82" s="17" t="s">
        <v>47</v>
      </c>
      <c r="G82" s="16" t="s">
        <v>192</v>
      </c>
      <c r="H82" s="16" t="s">
        <v>233</v>
      </c>
      <c r="I82" s="16" t="s">
        <v>254</v>
      </c>
      <c r="J82" s="18"/>
      <c r="K82" s="15" t="s">
        <v>255</v>
      </c>
      <c r="L82" s="16" t="str">
        <f>"94,3058"</f>
        <v>94,3058</v>
      </c>
      <c r="M82" s="17" t="s">
        <v>22</v>
      </c>
    </row>
    <row r="83" spans="1:13">
      <c r="A83" s="15" t="s">
        <v>274</v>
      </c>
      <c r="B83" s="16" t="s">
        <v>275</v>
      </c>
      <c r="C83" s="16" t="s">
        <v>276</v>
      </c>
      <c r="D83" s="16" t="str">
        <f>"0,5441"</f>
        <v>0,5441</v>
      </c>
      <c r="E83" s="17" t="s">
        <v>27</v>
      </c>
      <c r="F83" s="17" t="s">
        <v>28</v>
      </c>
      <c r="G83" s="16" t="s">
        <v>89</v>
      </c>
      <c r="H83" s="16" t="s">
        <v>108</v>
      </c>
      <c r="I83" s="18" t="s">
        <v>277</v>
      </c>
      <c r="J83" s="18"/>
      <c r="K83" s="15" t="s">
        <v>259</v>
      </c>
      <c r="L83" s="16" t="str">
        <f>"81,6150"</f>
        <v>81,6150</v>
      </c>
      <c r="M83" s="17" t="s">
        <v>22</v>
      </c>
    </row>
    <row r="84" spans="1:13">
      <c r="A84" s="15" t="s">
        <v>278</v>
      </c>
      <c r="B84" s="16" t="s">
        <v>279</v>
      </c>
      <c r="C84" s="16" t="s">
        <v>280</v>
      </c>
      <c r="D84" s="16" t="str">
        <f>"0,5475"</f>
        <v>0,5475</v>
      </c>
      <c r="E84" s="17" t="s">
        <v>46</v>
      </c>
      <c r="F84" s="17" t="s">
        <v>47</v>
      </c>
      <c r="G84" s="16" t="s">
        <v>89</v>
      </c>
      <c r="H84" s="18" t="s">
        <v>107</v>
      </c>
      <c r="I84" s="16" t="s">
        <v>107</v>
      </c>
      <c r="J84" s="18"/>
      <c r="K84" s="15" t="s">
        <v>109</v>
      </c>
      <c r="L84" s="16" t="str">
        <f>"79,3875"</f>
        <v>79,3875</v>
      </c>
      <c r="M84" s="17" t="s">
        <v>22</v>
      </c>
    </row>
    <row r="85" spans="1:13">
      <c r="A85" s="15" t="s">
        <v>281</v>
      </c>
      <c r="B85" s="16" t="s">
        <v>282</v>
      </c>
      <c r="C85" s="16" t="s">
        <v>283</v>
      </c>
      <c r="D85" s="16" t="str">
        <f>"0,5384"</f>
        <v>0,5384</v>
      </c>
      <c r="E85" s="17" t="s">
        <v>63</v>
      </c>
      <c r="F85" s="17" t="s">
        <v>17</v>
      </c>
      <c r="G85" s="18" t="s">
        <v>107</v>
      </c>
      <c r="H85" s="16" t="s">
        <v>107</v>
      </c>
      <c r="I85" s="18" t="s">
        <v>238</v>
      </c>
      <c r="J85" s="18"/>
      <c r="K85" s="15" t="s">
        <v>109</v>
      </c>
      <c r="L85" s="16" t="str">
        <f>"78,0680"</f>
        <v>78,0680</v>
      </c>
      <c r="M85" s="17" t="s">
        <v>22</v>
      </c>
    </row>
    <row r="86" spans="1:13">
      <c r="A86" s="15" t="s">
        <v>284</v>
      </c>
      <c r="B86" s="16" t="s">
        <v>285</v>
      </c>
      <c r="C86" s="16" t="s">
        <v>273</v>
      </c>
      <c r="D86" s="16" t="str">
        <f>"0,5467"</f>
        <v>0,5467</v>
      </c>
      <c r="E86" s="17" t="s">
        <v>63</v>
      </c>
      <c r="F86" s="17" t="s">
        <v>17</v>
      </c>
      <c r="G86" s="18" t="s">
        <v>89</v>
      </c>
      <c r="H86" s="18" t="s">
        <v>107</v>
      </c>
      <c r="I86" s="18"/>
      <c r="J86" s="18"/>
      <c r="K86" s="15" t="s">
        <v>286</v>
      </c>
      <c r="L86" s="16" t="str">
        <f>"0,0000"</f>
        <v>0,0000</v>
      </c>
      <c r="M86" s="17" t="s">
        <v>22</v>
      </c>
    </row>
    <row r="87" spans="1:13">
      <c r="A87" s="19" t="s">
        <v>287</v>
      </c>
      <c r="B87" s="20" t="s">
        <v>288</v>
      </c>
      <c r="C87" s="20" t="s">
        <v>289</v>
      </c>
      <c r="D87" s="20" t="str">
        <f>"0,5437"</f>
        <v>0,5437</v>
      </c>
      <c r="E87" s="21" t="s">
        <v>46</v>
      </c>
      <c r="F87" s="21" t="s">
        <v>47</v>
      </c>
      <c r="G87" s="20" t="s">
        <v>94</v>
      </c>
      <c r="H87" s="20" t="s">
        <v>82</v>
      </c>
      <c r="I87" s="20" t="s">
        <v>87</v>
      </c>
      <c r="J87" s="22"/>
      <c r="K87" s="19" t="s">
        <v>119</v>
      </c>
      <c r="L87" s="20" t="str">
        <f>"93,7882"</f>
        <v>93,7882</v>
      </c>
      <c r="M87" s="21" t="s">
        <v>22</v>
      </c>
    </row>
    <row r="89" spans="1:13" ht="15">
      <c r="A89" s="31" t="s">
        <v>290</v>
      </c>
      <c r="B89" s="32"/>
      <c r="C89" s="32"/>
      <c r="D89" s="32"/>
      <c r="E89" s="32"/>
      <c r="F89" s="32"/>
      <c r="G89" s="32"/>
      <c r="H89" s="32"/>
      <c r="I89" s="32"/>
      <c r="J89" s="32"/>
      <c r="K89" s="31"/>
      <c r="L89" s="32"/>
    </row>
    <row r="90" spans="1:13">
      <c r="A90" s="11" t="s">
        <v>291</v>
      </c>
      <c r="B90" s="12" t="s">
        <v>292</v>
      </c>
      <c r="C90" s="12" t="s">
        <v>293</v>
      </c>
      <c r="D90" s="12" t="str">
        <f>"0,5274"</f>
        <v>0,5274</v>
      </c>
      <c r="E90" s="13" t="s">
        <v>63</v>
      </c>
      <c r="F90" s="13" t="s">
        <v>17</v>
      </c>
      <c r="G90" s="12" t="s">
        <v>107</v>
      </c>
      <c r="H90" s="12" t="s">
        <v>238</v>
      </c>
      <c r="I90" s="14" t="s">
        <v>192</v>
      </c>
      <c r="J90" s="14"/>
      <c r="K90" s="11" t="s">
        <v>239</v>
      </c>
      <c r="L90" s="12" t="str">
        <f>"81,7470"</f>
        <v>81,7470</v>
      </c>
      <c r="M90" s="13" t="s">
        <v>22</v>
      </c>
    </row>
    <row r="91" spans="1:13">
      <c r="A91" s="19" t="s">
        <v>294</v>
      </c>
      <c r="B91" s="20" t="s">
        <v>295</v>
      </c>
      <c r="C91" s="20" t="s">
        <v>296</v>
      </c>
      <c r="D91" s="20" t="str">
        <f>"0,5263"</f>
        <v>0,5263</v>
      </c>
      <c r="E91" s="21" t="s">
        <v>63</v>
      </c>
      <c r="F91" s="21" t="s">
        <v>17</v>
      </c>
      <c r="G91" s="20" t="s">
        <v>89</v>
      </c>
      <c r="H91" s="22" t="s">
        <v>238</v>
      </c>
      <c r="I91" s="22" t="s">
        <v>238</v>
      </c>
      <c r="J91" s="22"/>
      <c r="K91" s="19" t="s">
        <v>114</v>
      </c>
      <c r="L91" s="20" t="str">
        <f>"73,6820"</f>
        <v>73,6820</v>
      </c>
      <c r="M91" s="21" t="s">
        <v>22</v>
      </c>
    </row>
    <row r="93" spans="1:13" ht="15">
      <c r="A93" s="31" t="s">
        <v>297</v>
      </c>
      <c r="B93" s="32"/>
      <c r="C93" s="32"/>
      <c r="D93" s="32"/>
      <c r="E93" s="32"/>
      <c r="F93" s="32"/>
      <c r="G93" s="32"/>
      <c r="H93" s="32"/>
      <c r="I93" s="32"/>
      <c r="J93" s="32"/>
      <c r="K93" s="31"/>
      <c r="L93" s="32"/>
    </row>
    <row r="94" spans="1:13">
      <c r="A94" s="6" t="s">
        <v>298</v>
      </c>
      <c r="B94" s="7" t="s">
        <v>299</v>
      </c>
      <c r="C94" s="7" t="s">
        <v>300</v>
      </c>
      <c r="D94" s="7" t="str">
        <f>"0,5193"</f>
        <v>0,5193</v>
      </c>
      <c r="E94" s="8" t="s">
        <v>27</v>
      </c>
      <c r="F94" s="8" t="s">
        <v>28</v>
      </c>
      <c r="G94" s="7" t="s">
        <v>113</v>
      </c>
      <c r="H94" s="7" t="s">
        <v>107</v>
      </c>
      <c r="I94" s="7" t="s">
        <v>198</v>
      </c>
      <c r="J94" s="9"/>
      <c r="K94" s="6" t="s">
        <v>301</v>
      </c>
      <c r="L94" s="7" t="str">
        <f>"79,1963"</f>
        <v>79,1963</v>
      </c>
      <c r="M94" s="8" t="s">
        <v>22</v>
      </c>
    </row>
    <row r="96" spans="1:13" ht="15">
      <c r="E96" s="23" t="s">
        <v>302</v>
      </c>
      <c r="F96" s="5" t="s">
        <v>460</v>
      </c>
    </row>
    <row r="97" spans="1:6" ht="15">
      <c r="E97" s="23" t="s">
        <v>303</v>
      </c>
      <c r="F97" s="5" t="s">
        <v>461</v>
      </c>
    </row>
    <row r="98" spans="1:6" ht="15">
      <c r="E98" s="23" t="s">
        <v>304</v>
      </c>
      <c r="F98" s="5" t="s">
        <v>462</v>
      </c>
    </row>
    <row r="99" spans="1:6" ht="15">
      <c r="E99" s="23" t="s">
        <v>305</v>
      </c>
      <c r="F99" s="5" t="s">
        <v>463</v>
      </c>
    </row>
    <row r="100" spans="1:6" ht="15">
      <c r="E100" s="23" t="s">
        <v>305</v>
      </c>
      <c r="F100" s="5" t="s">
        <v>464</v>
      </c>
    </row>
    <row r="101" spans="1:6" ht="15">
      <c r="E101" s="23" t="s">
        <v>306</v>
      </c>
      <c r="F101" s="5" t="s">
        <v>465</v>
      </c>
    </row>
    <row r="102" spans="1:6" ht="15">
      <c r="E102" s="23"/>
    </row>
    <row r="104" spans="1:6" ht="18">
      <c r="A104" s="24" t="s">
        <v>307</v>
      </c>
      <c r="B104" s="25"/>
    </row>
    <row r="105" spans="1:6" ht="15">
      <c r="A105" s="26" t="s">
        <v>308</v>
      </c>
      <c r="B105" s="10"/>
    </row>
    <row r="106" spans="1:6" ht="14.25">
      <c r="A106" s="28"/>
      <c r="B106" s="29" t="s">
        <v>309</v>
      </c>
    </row>
    <row r="107" spans="1:6" ht="15">
      <c r="A107" s="30" t="s">
        <v>310</v>
      </c>
      <c r="B107" s="30" t="s">
        <v>311</v>
      </c>
      <c r="C107" s="30" t="s">
        <v>312</v>
      </c>
      <c r="D107" s="30" t="s">
        <v>313</v>
      </c>
      <c r="E107" s="30" t="s">
        <v>314</v>
      </c>
    </row>
    <row r="108" spans="1:6">
      <c r="A108" s="27" t="s">
        <v>13</v>
      </c>
      <c r="B108" s="1" t="s">
        <v>315</v>
      </c>
      <c r="C108" s="1" t="s">
        <v>316</v>
      </c>
      <c r="D108" s="1" t="s">
        <v>19</v>
      </c>
      <c r="E108" s="4" t="s">
        <v>317</v>
      </c>
    </row>
    <row r="109" spans="1:6">
      <c r="A109" s="27" t="s">
        <v>24</v>
      </c>
      <c r="B109" s="1" t="s">
        <v>318</v>
      </c>
      <c r="C109" s="1" t="s">
        <v>319</v>
      </c>
      <c r="D109" s="1" t="s">
        <v>29</v>
      </c>
      <c r="E109" s="4" t="s">
        <v>320</v>
      </c>
    </row>
    <row r="110" spans="1:6">
      <c r="A110" s="27" t="s">
        <v>32</v>
      </c>
      <c r="B110" s="1" t="s">
        <v>321</v>
      </c>
      <c r="C110" s="1" t="s">
        <v>319</v>
      </c>
      <c r="D110" s="1" t="s">
        <v>29</v>
      </c>
      <c r="E110" s="4" t="s">
        <v>322</v>
      </c>
    </row>
    <row r="111" spans="1:6">
      <c r="A111" s="27" t="s">
        <v>55</v>
      </c>
      <c r="B111" s="1" t="s">
        <v>318</v>
      </c>
      <c r="C111" s="1" t="s">
        <v>323</v>
      </c>
      <c r="D111" s="1" t="s">
        <v>18</v>
      </c>
      <c r="E111" s="4" t="s">
        <v>324</v>
      </c>
    </row>
    <row r="114" spans="1:5" ht="14.25">
      <c r="A114" s="28"/>
      <c r="B114" s="29" t="s">
        <v>328</v>
      </c>
    </row>
    <row r="115" spans="1:5" ht="15">
      <c r="A115" s="30" t="s">
        <v>310</v>
      </c>
      <c r="B115" s="30" t="s">
        <v>311</v>
      </c>
      <c r="C115" s="30" t="s">
        <v>312</v>
      </c>
      <c r="D115" s="30" t="s">
        <v>313</v>
      </c>
      <c r="E115" s="30" t="s">
        <v>314</v>
      </c>
    </row>
    <row r="116" spans="1:5">
      <c r="A116" s="27" t="s">
        <v>43</v>
      </c>
      <c r="B116" s="1" t="s">
        <v>328</v>
      </c>
      <c r="C116" s="1" t="s">
        <v>319</v>
      </c>
      <c r="D116" s="1" t="s">
        <v>49</v>
      </c>
      <c r="E116" s="4" t="s">
        <v>329</v>
      </c>
    </row>
    <row r="117" spans="1:5">
      <c r="A117" s="27" t="s">
        <v>60</v>
      </c>
      <c r="B117" s="1" t="s">
        <v>328</v>
      </c>
      <c r="C117" s="1" t="s">
        <v>330</v>
      </c>
      <c r="D117" s="1" t="s">
        <v>65</v>
      </c>
      <c r="E117" s="4" t="s">
        <v>331</v>
      </c>
    </row>
    <row r="120" spans="1:5" ht="15">
      <c r="A120" s="26" t="s">
        <v>332</v>
      </c>
      <c r="B120" s="10"/>
    </row>
    <row r="121" spans="1:5" ht="14.25">
      <c r="A121" s="28"/>
      <c r="B121" s="29" t="s">
        <v>309</v>
      </c>
    </row>
    <row r="122" spans="1:5" ht="15">
      <c r="A122" s="30" t="s">
        <v>310</v>
      </c>
      <c r="B122" s="30" t="s">
        <v>311</v>
      </c>
      <c r="C122" s="30" t="s">
        <v>312</v>
      </c>
      <c r="D122" s="30" t="s">
        <v>313</v>
      </c>
      <c r="E122" s="30" t="s">
        <v>314</v>
      </c>
    </row>
    <row r="123" spans="1:5">
      <c r="A123" s="27" t="s">
        <v>72</v>
      </c>
      <c r="B123" s="1" t="s">
        <v>315</v>
      </c>
      <c r="C123" s="1" t="s">
        <v>323</v>
      </c>
      <c r="D123" s="1" t="s">
        <v>76</v>
      </c>
      <c r="E123" s="4" t="s">
        <v>333</v>
      </c>
    </row>
    <row r="124" spans="1:5">
      <c r="A124" s="27" t="s">
        <v>97</v>
      </c>
      <c r="B124" s="1" t="s">
        <v>318</v>
      </c>
      <c r="C124" s="1" t="s">
        <v>330</v>
      </c>
      <c r="D124" s="1" t="s">
        <v>82</v>
      </c>
      <c r="E124" s="4" t="s">
        <v>334</v>
      </c>
    </row>
    <row r="125" spans="1:5">
      <c r="A125" s="27" t="s">
        <v>183</v>
      </c>
      <c r="B125" s="1" t="s">
        <v>321</v>
      </c>
      <c r="C125" s="1" t="s">
        <v>335</v>
      </c>
      <c r="D125" s="1" t="s">
        <v>89</v>
      </c>
      <c r="E125" s="4" t="s">
        <v>336</v>
      </c>
    </row>
    <row r="126" spans="1:5">
      <c r="A126" s="27" t="s">
        <v>178</v>
      </c>
      <c r="B126" s="1" t="s">
        <v>318</v>
      </c>
      <c r="C126" s="1" t="s">
        <v>335</v>
      </c>
      <c r="D126" s="1" t="s">
        <v>87</v>
      </c>
      <c r="E126" s="4" t="s">
        <v>337</v>
      </c>
    </row>
    <row r="127" spans="1:5">
      <c r="A127" s="27" t="s">
        <v>140</v>
      </c>
      <c r="B127" s="1" t="s">
        <v>315</v>
      </c>
      <c r="C127" s="1" t="s">
        <v>339</v>
      </c>
      <c r="D127" s="1" t="s">
        <v>75</v>
      </c>
      <c r="E127" s="4" t="s">
        <v>340</v>
      </c>
    </row>
    <row r="128" spans="1:5">
      <c r="A128" s="27" t="s">
        <v>175</v>
      </c>
      <c r="B128" s="1" t="s">
        <v>315</v>
      </c>
      <c r="C128" s="1" t="s">
        <v>335</v>
      </c>
      <c r="D128" s="1" t="s">
        <v>123</v>
      </c>
      <c r="E128" s="4" t="s">
        <v>341</v>
      </c>
    </row>
    <row r="129" spans="1:5">
      <c r="A129" s="27" t="s">
        <v>100</v>
      </c>
      <c r="B129" s="1" t="s">
        <v>321</v>
      </c>
      <c r="C129" s="1" t="s">
        <v>330</v>
      </c>
      <c r="D129" s="1" t="s">
        <v>75</v>
      </c>
      <c r="E129" s="4" t="s">
        <v>342</v>
      </c>
    </row>
    <row r="130" spans="1:5">
      <c r="A130" s="27" t="s">
        <v>68</v>
      </c>
      <c r="B130" s="1" t="s">
        <v>321</v>
      </c>
      <c r="C130" s="1" t="s">
        <v>327</v>
      </c>
      <c r="D130" s="1" t="s">
        <v>49</v>
      </c>
      <c r="E130" s="4" t="s">
        <v>343</v>
      </c>
    </row>
    <row r="131" spans="1:5">
      <c r="A131" s="27" t="s">
        <v>143</v>
      </c>
      <c r="B131" s="1" t="s">
        <v>318</v>
      </c>
      <c r="C131" s="1" t="s">
        <v>339</v>
      </c>
      <c r="D131" s="1" t="s">
        <v>104</v>
      </c>
      <c r="E131" s="4" t="s">
        <v>344</v>
      </c>
    </row>
    <row r="132" spans="1:5">
      <c r="A132" s="27" t="s">
        <v>181</v>
      </c>
      <c r="B132" s="1" t="s">
        <v>318</v>
      </c>
      <c r="C132" s="1" t="s">
        <v>335</v>
      </c>
      <c r="D132" s="1" t="s">
        <v>172</v>
      </c>
      <c r="E132" s="4" t="s">
        <v>345</v>
      </c>
    </row>
    <row r="134" spans="1:5" ht="14.25">
      <c r="A134" s="28"/>
      <c r="B134" s="29" t="s">
        <v>325</v>
      </c>
    </row>
    <row r="135" spans="1:5" ht="15">
      <c r="A135" s="30" t="s">
        <v>310</v>
      </c>
      <c r="B135" s="30" t="s">
        <v>311</v>
      </c>
      <c r="C135" s="30" t="s">
        <v>312</v>
      </c>
      <c r="D135" s="30" t="s">
        <v>313</v>
      </c>
      <c r="E135" s="30" t="s">
        <v>314</v>
      </c>
    </row>
    <row r="136" spans="1:5">
      <c r="A136" s="27" t="s">
        <v>147</v>
      </c>
      <c r="B136" s="1" t="s">
        <v>326</v>
      </c>
      <c r="C136" s="1" t="s">
        <v>339</v>
      </c>
      <c r="D136" s="1" t="s">
        <v>89</v>
      </c>
      <c r="E136" s="4" t="s">
        <v>346</v>
      </c>
    </row>
    <row r="137" spans="1:5">
      <c r="A137" s="27" t="s">
        <v>110</v>
      </c>
      <c r="B137" s="1" t="s">
        <v>326</v>
      </c>
      <c r="C137" s="1" t="s">
        <v>330</v>
      </c>
      <c r="D137" s="1" t="s">
        <v>89</v>
      </c>
      <c r="E137" s="4" t="s">
        <v>347</v>
      </c>
    </row>
    <row r="138" spans="1:5">
      <c r="A138" s="27" t="s">
        <v>79</v>
      </c>
      <c r="B138" s="1" t="s">
        <v>326</v>
      </c>
      <c r="C138" s="1" t="s">
        <v>323</v>
      </c>
      <c r="D138" s="1" t="s">
        <v>82</v>
      </c>
      <c r="E138" s="4" t="s">
        <v>348</v>
      </c>
    </row>
    <row r="139" spans="1:5">
      <c r="A139" s="27" t="s">
        <v>150</v>
      </c>
      <c r="B139" s="1" t="s">
        <v>326</v>
      </c>
      <c r="C139" s="1" t="s">
        <v>339</v>
      </c>
      <c r="D139" s="1" t="s">
        <v>113</v>
      </c>
      <c r="E139" s="4" t="s">
        <v>349</v>
      </c>
    </row>
    <row r="140" spans="1:5">
      <c r="A140" s="27" t="s">
        <v>265</v>
      </c>
      <c r="B140" s="1" t="s">
        <v>326</v>
      </c>
      <c r="C140" s="1" t="s">
        <v>338</v>
      </c>
      <c r="D140" s="1" t="s">
        <v>192</v>
      </c>
      <c r="E140" s="4" t="s">
        <v>350</v>
      </c>
    </row>
    <row r="141" spans="1:5">
      <c r="A141" s="27" t="s">
        <v>219</v>
      </c>
      <c r="B141" s="1" t="s">
        <v>326</v>
      </c>
      <c r="C141" s="1" t="s">
        <v>351</v>
      </c>
      <c r="D141" s="1" t="s">
        <v>202</v>
      </c>
      <c r="E141" s="4" t="s">
        <v>352</v>
      </c>
    </row>
    <row r="142" spans="1:5">
      <c r="A142" s="27" t="s">
        <v>155</v>
      </c>
      <c r="B142" s="1" t="s">
        <v>326</v>
      </c>
      <c r="C142" s="1" t="s">
        <v>339</v>
      </c>
      <c r="D142" s="1" t="s">
        <v>87</v>
      </c>
      <c r="E142" s="4" t="s">
        <v>353</v>
      </c>
    </row>
    <row r="143" spans="1:5">
      <c r="A143" s="27" t="s">
        <v>268</v>
      </c>
      <c r="B143" s="1" t="s">
        <v>326</v>
      </c>
      <c r="C143" s="1" t="s">
        <v>338</v>
      </c>
      <c r="D143" s="1" t="s">
        <v>113</v>
      </c>
      <c r="E143" s="4" t="s">
        <v>354</v>
      </c>
    </row>
    <row r="144" spans="1:5">
      <c r="A144" s="27" t="s">
        <v>186</v>
      </c>
      <c r="B144" s="1" t="s">
        <v>326</v>
      </c>
      <c r="C144" s="1" t="s">
        <v>335</v>
      </c>
      <c r="D144" s="1" t="s">
        <v>123</v>
      </c>
      <c r="E144" s="4" t="s">
        <v>355</v>
      </c>
    </row>
    <row r="146" spans="1:5" ht="14.25">
      <c r="A146" s="28"/>
      <c r="B146" s="29" t="s">
        <v>328</v>
      </c>
    </row>
    <row r="147" spans="1:5" ht="15">
      <c r="A147" s="30" t="s">
        <v>310</v>
      </c>
      <c r="B147" s="30" t="s">
        <v>311</v>
      </c>
      <c r="C147" s="30" t="s">
        <v>312</v>
      </c>
      <c r="D147" s="30" t="s">
        <v>313</v>
      </c>
      <c r="E147" s="30" t="s">
        <v>314</v>
      </c>
    </row>
    <row r="148" spans="1:5">
      <c r="A148" s="27" t="s">
        <v>223</v>
      </c>
      <c r="B148" s="1" t="s">
        <v>328</v>
      </c>
      <c r="C148" s="1" t="s">
        <v>351</v>
      </c>
      <c r="D148" s="1" t="s">
        <v>356</v>
      </c>
      <c r="E148" s="4" t="s">
        <v>357</v>
      </c>
    </row>
    <row r="149" spans="1:5">
      <c r="A149" s="27" t="s">
        <v>84</v>
      </c>
      <c r="B149" s="1" t="s">
        <v>328</v>
      </c>
      <c r="C149" s="1" t="s">
        <v>323</v>
      </c>
      <c r="D149" s="1" t="s">
        <v>88</v>
      </c>
      <c r="E149" s="4" t="s">
        <v>358</v>
      </c>
    </row>
    <row r="150" spans="1:5">
      <c r="A150" s="27" t="s">
        <v>230</v>
      </c>
      <c r="B150" s="1" t="s">
        <v>328</v>
      </c>
      <c r="C150" s="1" t="s">
        <v>351</v>
      </c>
      <c r="D150" s="1" t="s">
        <v>193</v>
      </c>
      <c r="E150" s="4" t="s">
        <v>359</v>
      </c>
    </row>
    <row r="151" spans="1:5">
      <c r="A151" s="27" t="s">
        <v>271</v>
      </c>
      <c r="B151" s="1" t="s">
        <v>328</v>
      </c>
      <c r="C151" s="1" t="s">
        <v>338</v>
      </c>
      <c r="D151" s="1" t="s">
        <v>254</v>
      </c>
      <c r="E151" s="4" t="s">
        <v>360</v>
      </c>
    </row>
    <row r="152" spans="1:5">
      <c r="A152" s="27" t="s">
        <v>189</v>
      </c>
      <c r="B152" s="1" t="s">
        <v>328</v>
      </c>
      <c r="C152" s="1" t="s">
        <v>335</v>
      </c>
      <c r="D152" s="1" t="s">
        <v>192</v>
      </c>
      <c r="E152" s="4" t="s">
        <v>361</v>
      </c>
    </row>
    <row r="153" spans="1:5">
      <c r="A153" s="27" t="s">
        <v>159</v>
      </c>
      <c r="B153" s="1" t="s">
        <v>328</v>
      </c>
      <c r="C153" s="1" t="s">
        <v>339</v>
      </c>
      <c r="D153" s="1" t="s">
        <v>107</v>
      </c>
      <c r="E153" s="4" t="s">
        <v>362</v>
      </c>
    </row>
    <row r="154" spans="1:5">
      <c r="A154" s="27" t="s">
        <v>235</v>
      </c>
      <c r="B154" s="1" t="s">
        <v>328</v>
      </c>
      <c r="C154" s="1" t="s">
        <v>351</v>
      </c>
      <c r="D154" s="1" t="s">
        <v>238</v>
      </c>
      <c r="E154" s="4" t="s">
        <v>363</v>
      </c>
    </row>
    <row r="155" spans="1:5">
      <c r="A155" s="27" t="s">
        <v>240</v>
      </c>
      <c r="B155" s="1" t="s">
        <v>328</v>
      </c>
      <c r="C155" s="1" t="s">
        <v>351</v>
      </c>
      <c r="D155" s="1" t="s">
        <v>238</v>
      </c>
      <c r="E155" s="4" t="s">
        <v>364</v>
      </c>
    </row>
    <row r="156" spans="1:5">
      <c r="A156" s="27" t="s">
        <v>162</v>
      </c>
      <c r="B156" s="1" t="s">
        <v>328</v>
      </c>
      <c r="C156" s="1" t="s">
        <v>339</v>
      </c>
      <c r="D156" s="1" t="s">
        <v>89</v>
      </c>
      <c r="E156" s="4" t="s">
        <v>365</v>
      </c>
    </row>
    <row r="157" spans="1:5">
      <c r="A157" s="27" t="s">
        <v>91</v>
      </c>
      <c r="B157" s="1" t="s">
        <v>328</v>
      </c>
      <c r="C157" s="1" t="s">
        <v>323</v>
      </c>
      <c r="D157" s="1" t="s">
        <v>94</v>
      </c>
      <c r="E157" s="4" t="s">
        <v>366</v>
      </c>
    </row>
    <row r="158" spans="1:5">
      <c r="A158" s="27" t="s">
        <v>195</v>
      </c>
      <c r="B158" s="1" t="s">
        <v>328</v>
      </c>
      <c r="C158" s="1" t="s">
        <v>335</v>
      </c>
      <c r="D158" s="1" t="s">
        <v>89</v>
      </c>
      <c r="E158" s="4" t="s">
        <v>367</v>
      </c>
    </row>
    <row r="159" spans="1:5">
      <c r="A159" s="27" t="s">
        <v>115</v>
      </c>
      <c r="B159" s="1" t="s">
        <v>328</v>
      </c>
      <c r="C159" s="1" t="s">
        <v>330</v>
      </c>
      <c r="D159" s="1" t="s">
        <v>87</v>
      </c>
      <c r="E159" s="4" t="s">
        <v>368</v>
      </c>
    </row>
    <row r="160" spans="1:5">
      <c r="A160" s="27" t="s">
        <v>199</v>
      </c>
      <c r="B160" s="1" t="s">
        <v>328</v>
      </c>
      <c r="C160" s="1" t="s">
        <v>335</v>
      </c>
      <c r="D160" s="1" t="s">
        <v>89</v>
      </c>
      <c r="E160" s="4" t="s">
        <v>369</v>
      </c>
    </row>
    <row r="161" spans="1:5">
      <c r="A161" s="27" t="s">
        <v>166</v>
      </c>
      <c r="B161" s="1" t="s">
        <v>328</v>
      </c>
      <c r="C161" s="1" t="s">
        <v>339</v>
      </c>
      <c r="D161" s="1" t="s">
        <v>118</v>
      </c>
      <c r="E161" s="4" t="s">
        <v>370</v>
      </c>
    </row>
    <row r="162" spans="1:5">
      <c r="A162" s="27" t="s">
        <v>291</v>
      </c>
      <c r="B162" s="1" t="s">
        <v>328</v>
      </c>
      <c r="C162" s="1" t="s">
        <v>371</v>
      </c>
      <c r="D162" s="1" t="s">
        <v>238</v>
      </c>
      <c r="E162" s="4" t="s">
        <v>372</v>
      </c>
    </row>
    <row r="163" spans="1:5">
      <c r="A163" s="27" t="s">
        <v>243</v>
      </c>
      <c r="B163" s="1" t="s">
        <v>328</v>
      </c>
      <c r="C163" s="1" t="s">
        <v>351</v>
      </c>
      <c r="D163" s="1" t="s">
        <v>202</v>
      </c>
      <c r="E163" s="4" t="s">
        <v>373</v>
      </c>
    </row>
    <row r="164" spans="1:5">
      <c r="A164" s="27" t="s">
        <v>274</v>
      </c>
      <c r="B164" s="1" t="s">
        <v>328</v>
      </c>
      <c r="C164" s="1" t="s">
        <v>338</v>
      </c>
      <c r="D164" s="1" t="s">
        <v>108</v>
      </c>
      <c r="E164" s="4" t="s">
        <v>374</v>
      </c>
    </row>
    <row r="165" spans="1:5">
      <c r="A165" s="27" t="s">
        <v>120</v>
      </c>
      <c r="B165" s="1" t="s">
        <v>328</v>
      </c>
      <c r="C165" s="1" t="s">
        <v>330</v>
      </c>
      <c r="D165" s="1" t="s">
        <v>82</v>
      </c>
      <c r="E165" s="4" t="s">
        <v>375</v>
      </c>
    </row>
    <row r="166" spans="1:5">
      <c r="A166" s="27" t="s">
        <v>278</v>
      </c>
      <c r="B166" s="1" t="s">
        <v>328</v>
      </c>
      <c r="C166" s="1" t="s">
        <v>338</v>
      </c>
      <c r="D166" s="1" t="s">
        <v>107</v>
      </c>
      <c r="E166" s="4" t="s">
        <v>376</v>
      </c>
    </row>
    <row r="167" spans="1:5">
      <c r="A167" s="27" t="s">
        <v>298</v>
      </c>
      <c r="B167" s="1" t="s">
        <v>328</v>
      </c>
      <c r="C167" s="1" t="s">
        <v>377</v>
      </c>
      <c r="D167" s="1" t="s">
        <v>198</v>
      </c>
      <c r="E167" s="4" t="s">
        <v>378</v>
      </c>
    </row>
    <row r="168" spans="1:5">
      <c r="A168" s="27" t="s">
        <v>203</v>
      </c>
      <c r="B168" s="1" t="s">
        <v>328</v>
      </c>
      <c r="C168" s="1" t="s">
        <v>335</v>
      </c>
      <c r="D168" s="1" t="s">
        <v>118</v>
      </c>
      <c r="E168" s="4" t="s">
        <v>379</v>
      </c>
    </row>
    <row r="169" spans="1:5">
      <c r="A169" s="27" t="s">
        <v>281</v>
      </c>
      <c r="B169" s="1" t="s">
        <v>328</v>
      </c>
      <c r="C169" s="1" t="s">
        <v>338</v>
      </c>
      <c r="D169" s="1" t="s">
        <v>107</v>
      </c>
      <c r="E169" s="4" t="s">
        <v>380</v>
      </c>
    </row>
    <row r="170" spans="1:5">
      <c r="A170" s="27" t="s">
        <v>246</v>
      </c>
      <c r="B170" s="1" t="s">
        <v>328</v>
      </c>
      <c r="C170" s="1" t="s">
        <v>351</v>
      </c>
      <c r="D170" s="1" t="s">
        <v>113</v>
      </c>
      <c r="E170" s="4" t="s">
        <v>381</v>
      </c>
    </row>
    <row r="172" spans="1:5" ht="14.25">
      <c r="A172" s="28"/>
      <c r="B172" s="29" t="s">
        <v>382</v>
      </c>
    </row>
    <row r="173" spans="1:5" ht="15">
      <c r="A173" s="30" t="s">
        <v>310</v>
      </c>
      <c r="B173" s="30" t="s">
        <v>311</v>
      </c>
      <c r="C173" s="30" t="s">
        <v>312</v>
      </c>
      <c r="D173" s="30" t="s">
        <v>313</v>
      </c>
      <c r="E173" s="30" t="s">
        <v>314</v>
      </c>
    </row>
    <row r="174" spans="1:5">
      <c r="A174" s="27" t="s">
        <v>136</v>
      </c>
      <c r="B174" s="1" t="s">
        <v>383</v>
      </c>
      <c r="C174" s="1" t="s">
        <v>330</v>
      </c>
      <c r="D174" s="1" t="s">
        <v>82</v>
      </c>
      <c r="E174" s="4" t="s">
        <v>384</v>
      </c>
    </row>
    <row r="175" spans="1:5">
      <c r="A175" s="27" t="s">
        <v>223</v>
      </c>
      <c r="B175" s="1" t="s">
        <v>385</v>
      </c>
      <c r="C175" s="1" t="s">
        <v>351</v>
      </c>
      <c r="D175" s="1" t="s">
        <v>356</v>
      </c>
      <c r="E175" s="4" t="s">
        <v>386</v>
      </c>
    </row>
    <row r="176" spans="1:5">
      <c r="A176" s="27" t="s">
        <v>249</v>
      </c>
      <c r="B176" s="1" t="s">
        <v>387</v>
      </c>
      <c r="C176" s="1" t="s">
        <v>351</v>
      </c>
      <c r="D176" s="1" t="s">
        <v>254</v>
      </c>
      <c r="E176" s="4" t="s">
        <v>388</v>
      </c>
    </row>
    <row r="177" spans="1:5">
      <c r="A177" s="27" t="s">
        <v>287</v>
      </c>
      <c r="B177" s="1" t="s">
        <v>389</v>
      </c>
      <c r="C177" s="1" t="s">
        <v>338</v>
      </c>
      <c r="D177" s="1" t="s">
        <v>87</v>
      </c>
      <c r="E177" s="4" t="s">
        <v>390</v>
      </c>
    </row>
    <row r="178" spans="1:5">
      <c r="A178" s="27" t="s">
        <v>128</v>
      </c>
      <c r="B178" s="1" t="s">
        <v>387</v>
      </c>
      <c r="C178" s="1" t="s">
        <v>330</v>
      </c>
      <c r="D178" s="1" t="s">
        <v>118</v>
      </c>
      <c r="E178" s="4" t="s">
        <v>391</v>
      </c>
    </row>
    <row r="179" spans="1:5">
      <c r="A179" s="27" t="s">
        <v>256</v>
      </c>
      <c r="B179" s="1" t="s">
        <v>387</v>
      </c>
      <c r="C179" s="1" t="s">
        <v>351</v>
      </c>
      <c r="D179" s="1" t="s">
        <v>108</v>
      </c>
      <c r="E179" s="4" t="s">
        <v>392</v>
      </c>
    </row>
    <row r="180" spans="1:5">
      <c r="A180" s="27" t="s">
        <v>213</v>
      </c>
      <c r="B180" s="1" t="s">
        <v>393</v>
      </c>
      <c r="C180" s="1" t="s">
        <v>335</v>
      </c>
      <c r="D180" s="1" t="s">
        <v>71</v>
      </c>
      <c r="E180" s="4" t="s">
        <v>394</v>
      </c>
    </row>
    <row r="181" spans="1:5">
      <c r="A181" s="27" t="s">
        <v>132</v>
      </c>
      <c r="B181" s="1" t="s">
        <v>395</v>
      </c>
      <c r="C181" s="1" t="s">
        <v>330</v>
      </c>
      <c r="D181" s="1" t="s">
        <v>123</v>
      </c>
      <c r="E181" s="4" t="s">
        <v>396</v>
      </c>
    </row>
    <row r="182" spans="1:5">
      <c r="A182" s="27" t="s">
        <v>260</v>
      </c>
      <c r="B182" s="1" t="s">
        <v>387</v>
      </c>
      <c r="C182" s="1" t="s">
        <v>351</v>
      </c>
      <c r="D182" s="1" t="s">
        <v>202</v>
      </c>
      <c r="E182" s="4" t="s">
        <v>397</v>
      </c>
    </row>
    <row r="183" spans="1:5">
      <c r="A183" s="27" t="s">
        <v>210</v>
      </c>
      <c r="B183" s="1" t="s">
        <v>385</v>
      </c>
      <c r="C183" s="1" t="s">
        <v>335</v>
      </c>
      <c r="D183" s="1" t="s">
        <v>82</v>
      </c>
      <c r="E183" s="4" t="s">
        <v>398</v>
      </c>
    </row>
    <row r="188" spans="1:5" ht="18">
      <c r="A188" s="24" t="s">
        <v>399</v>
      </c>
      <c r="B188" s="25"/>
    </row>
    <row r="189" spans="1:5" ht="15">
      <c r="A189" s="30" t="s">
        <v>400</v>
      </c>
      <c r="B189" s="30" t="s">
        <v>401</v>
      </c>
      <c r="C189" s="30" t="s">
        <v>402</v>
      </c>
    </row>
    <row r="190" spans="1:5">
      <c r="A190" s="4" t="s">
        <v>46</v>
      </c>
      <c r="B190" s="1" t="s">
        <v>403</v>
      </c>
      <c r="C190" s="1" t="s">
        <v>404</v>
      </c>
    </row>
    <row r="191" spans="1:5">
      <c r="A191" s="4" t="s">
        <v>63</v>
      </c>
      <c r="B191" s="1" t="s">
        <v>405</v>
      </c>
      <c r="C191" s="1" t="s">
        <v>406</v>
      </c>
    </row>
    <row r="192" spans="1:5">
      <c r="A192" s="4" t="s">
        <v>27</v>
      </c>
      <c r="B192" s="1" t="s">
        <v>407</v>
      </c>
      <c r="C192" s="1" t="s">
        <v>408</v>
      </c>
    </row>
    <row r="193" spans="1:3">
      <c r="A193" s="4" t="s">
        <v>16</v>
      </c>
      <c r="B193" s="1" t="s">
        <v>409</v>
      </c>
      <c r="C193" s="1" t="s">
        <v>466</v>
      </c>
    </row>
    <row r="194" spans="1:3">
      <c r="A194" s="4" t="s">
        <v>153</v>
      </c>
      <c r="B194" s="1" t="s">
        <v>410</v>
      </c>
      <c r="C194" s="1" t="s">
        <v>411</v>
      </c>
    </row>
  </sheetData>
  <mergeCells count="24">
    <mergeCell ref="A8:L8"/>
    <mergeCell ref="D3:D4"/>
    <mergeCell ref="K3:K4"/>
    <mergeCell ref="L3:L4"/>
    <mergeCell ref="A52:L52"/>
    <mergeCell ref="A1:M2"/>
    <mergeCell ref="G3:J3"/>
    <mergeCell ref="A3:A4"/>
    <mergeCell ref="B3:B4"/>
    <mergeCell ref="C3:C4"/>
    <mergeCell ref="M3:M4"/>
    <mergeCell ref="F3:F4"/>
    <mergeCell ref="E3:E4"/>
    <mergeCell ref="A5:L5"/>
    <mergeCell ref="A66:L66"/>
    <mergeCell ref="A79:L79"/>
    <mergeCell ref="A89:L89"/>
    <mergeCell ref="A93:L93"/>
    <mergeCell ref="A15:L15"/>
    <mergeCell ref="A18:L18"/>
    <mergeCell ref="A21:L21"/>
    <mergeCell ref="A24:L24"/>
    <mergeCell ref="A30:L30"/>
    <mergeCell ref="A41:L41"/>
  </mergeCells>
  <phoneticPr fontId="0" type="noConversion"/>
  <pageMargins left="0.19685039370078741" right="0.47244094488188981" top="0.43307086614173229" bottom="0.47244094488188981" header="0.51181102362204722" footer="0.51181102362204722"/>
  <pageSetup scale="58" fitToHeight="100" orientation="landscape" horizontalDpi="300" verticalDpi="300" r:id="rId1"/>
  <headerFooter alignWithMargins="0">
    <oddFooter>&amp;L&amp;G&amp;R&amp;D&amp;T&amp;P</oddFooter>
  </headerFooter>
  <legacyDrawingHF r:id="rId2"/>
</worksheet>
</file>

<file path=xl/worksheets/sheet2.xml><?xml version="1.0" encoding="utf-8"?>
<worksheet xmlns="http://schemas.openxmlformats.org/spreadsheetml/2006/main" xmlns:r="http://schemas.openxmlformats.org/officeDocument/2006/relationships">
  <dimension ref="A1:M20"/>
  <sheetViews>
    <sheetView workbookViewId="0">
      <selection activeCell="F17" sqref="F17"/>
    </sheetView>
  </sheetViews>
  <sheetFormatPr defaultRowHeight="12.75"/>
  <cols>
    <col min="1" max="1" width="28.28515625" style="4" bestFit="1" customWidth="1"/>
    <col min="2" max="2" width="26.85546875" style="1" bestFit="1" customWidth="1"/>
    <col min="3" max="3" width="10.5703125" style="1" bestFit="1" customWidth="1"/>
    <col min="4" max="4" width="9.28515625" style="1" bestFit="1" customWidth="1"/>
    <col min="5" max="5" width="22.7109375" style="5" bestFit="1" customWidth="1"/>
    <col min="6" max="6" width="30.28515625" style="5" bestFit="1" customWidth="1"/>
    <col min="7" max="9" width="5.5703125" style="1" bestFit="1" customWidth="1"/>
    <col min="10" max="10" width="4.5703125" style="1" bestFit="1" customWidth="1"/>
    <col min="11" max="11" width="7.85546875" style="4" bestFit="1" customWidth="1"/>
    <col min="12" max="12" width="8.5703125" style="1" bestFit="1" customWidth="1"/>
    <col min="13" max="13" width="8.85546875" style="5" bestFit="1" customWidth="1"/>
    <col min="14" max="16384" width="9.140625" style="1"/>
  </cols>
  <sheetData>
    <row r="1" spans="1:13" ht="15" customHeight="1">
      <c r="A1" s="33" t="s">
        <v>412</v>
      </c>
      <c r="B1" s="34"/>
      <c r="C1" s="34"/>
      <c r="D1" s="34"/>
      <c r="E1" s="34"/>
      <c r="F1" s="34"/>
      <c r="G1" s="34"/>
      <c r="H1" s="34"/>
      <c r="I1" s="34"/>
      <c r="J1" s="34"/>
      <c r="K1" s="34"/>
      <c r="L1" s="34"/>
      <c r="M1" s="35"/>
    </row>
    <row r="2" spans="1:13" ht="66" customHeight="1" thickBot="1">
      <c r="A2" s="36"/>
      <c r="B2" s="37"/>
      <c r="C2" s="37"/>
      <c r="D2" s="37"/>
      <c r="E2" s="37"/>
      <c r="F2" s="37"/>
      <c r="G2" s="37"/>
      <c r="H2" s="37"/>
      <c r="I2" s="37"/>
      <c r="J2" s="37"/>
      <c r="K2" s="37"/>
      <c r="L2" s="37"/>
      <c r="M2" s="38"/>
    </row>
    <row r="3" spans="1:13" s="2" customFormat="1" ht="12.75" customHeight="1">
      <c r="A3" s="40" t="s">
        <v>0</v>
      </c>
      <c r="B3" s="42" t="s">
        <v>9</v>
      </c>
      <c r="C3" s="39" t="s">
        <v>3</v>
      </c>
      <c r="D3" s="39" t="s">
        <v>11</v>
      </c>
      <c r="E3" s="39" t="s">
        <v>6</v>
      </c>
      <c r="F3" s="39" t="s">
        <v>8</v>
      </c>
      <c r="G3" s="39" t="s">
        <v>1</v>
      </c>
      <c r="H3" s="39"/>
      <c r="I3" s="39"/>
      <c r="J3" s="39"/>
      <c r="K3" s="39" t="s">
        <v>2</v>
      </c>
      <c r="L3" s="39" t="s">
        <v>5</v>
      </c>
      <c r="M3" s="44" t="s">
        <v>4</v>
      </c>
    </row>
    <row r="4" spans="1:13" s="2" customFormat="1" ht="21" customHeight="1" thickBot="1">
      <c r="A4" s="41"/>
      <c r="B4" s="43"/>
      <c r="C4" s="43"/>
      <c r="D4" s="43"/>
      <c r="E4" s="43"/>
      <c r="F4" s="43"/>
      <c r="G4" s="3">
        <v>1</v>
      </c>
      <c r="H4" s="3">
        <v>2</v>
      </c>
      <c r="I4" s="3">
        <v>3</v>
      </c>
      <c r="J4" s="3" t="s">
        <v>7</v>
      </c>
      <c r="K4" s="43"/>
      <c r="L4" s="43"/>
      <c r="M4" s="45"/>
    </row>
    <row r="5" spans="1:13" ht="15">
      <c r="A5" s="46" t="s">
        <v>218</v>
      </c>
      <c r="B5" s="47"/>
      <c r="C5" s="47"/>
      <c r="D5" s="47"/>
      <c r="E5" s="47"/>
      <c r="F5" s="47"/>
      <c r="G5" s="47"/>
      <c r="H5" s="47"/>
      <c r="I5" s="47"/>
      <c r="J5" s="47"/>
      <c r="K5" s="46"/>
      <c r="L5" s="47"/>
    </row>
    <row r="6" spans="1:13">
      <c r="A6" s="6" t="s">
        <v>413</v>
      </c>
      <c r="B6" s="7" t="s">
        <v>414</v>
      </c>
      <c r="C6" s="7" t="s">
        <v>415</v>
      </c>
      <c r="D6" s="7" t="str">
        <f>"0,5554"</f>
        <v>0,5554</v>
      </c>
      <c r="E6" s="8" t="s">
        <v>16</v>
      </c>
      <c r="F6" s="8" t="s">
        <v>17</v>
      </c>
      <c r="G6" s="7" t="s">
        <v>416</v>
      </c>
      <c r="H6" s="7" t="s">
        <v>417</v>
      </c>
      <c r="I6" s="9" t="s">
        <v>356</v>
      </c>
      <c r="J6" s="9"/>
      <c r="K6" s="6" t="s">
        <v>418</v>
      </c>
      <c r="L6" s="7" t="str">
        <f>"110,5913"</f>
        <v>110,5913</v>
      </c>
      <c r="M6" s="8" t="s">
        <v>22</v>
      </c>
    </row>
    <row r="8" spans="1:13" ht="15">
      <c r="E8" s="23" t="s">
        <v>302</v>
      </c>
      <c r="F8" s="5" t="s">
        <v>460</v>
      </c>
    </row>
    <row r="9" spans="1:13" ht="15">
      <c r="E9" s="23" t="s">
        <v>303</v>
      </c>
      <c r="F9" s="5" t="s">
        <v>461</v>
      </c>
    </row>
    <row r="10" spans="1:13" ht="15">
      <c r="E10" s="23" t="s">
        <v>304</v>
      </c>
      <c r="F10" s="5" t="s">
        <v>462</v>
      </c>
    </row>
    <row r="11" spans="1:13" ht="15">
      <c r="E11" s="23" t="s">
        <v>305</v>
      </c>
      <c r="F11" s="5" t="s">
        <v>463</v>
      </c>
    </row>
    <row r="12" spans="1:13" ht="15">
      <c r="E12" s="23" t="s">
        <v>305</v>
      </c>
      <c r="F12" s="5" t="s">
        <v>464</v>
      </c>
    </row>
    <row r="13" spans="1:13" ht="15">
      <c r="E13" s="23" t="s">
        <v>306</v>
      </c>
      <c r="F13" s="5" t="s">
        <v>465</v>
      </c>
    </row>
    <row r="14" spans="1:13" ht="15">
      <c r="E14" s="23"/>
    </row>
    <row r="16" spans="1:13" ht="18">
      <c r="A16" s="24" t="s">
        <v>307</v>
      </c>
      <c r="B16" s="25"/>
    </row>
    <row r="17" spans="1:5" ht="15">
      <c r="A17" s="26" t="s">
        <v>332</v>
      </c>
      <c r="B17" s="10"/>
    </row>
    <row r="18" spans="1:5" ht="14.25">
      <c r="A18" s="28"/>
      <c r="B18" s="29" t="s">
        <v>382</v>
      </c>
    </row>
    <row r="19" spans="1:5" ht="15">
      <c r="A19" s="30" t="s">
        <v>310</v>
      </c>
      <c r="B19" s="30" t="s">
        <v>311</v>
      </c>
      <c r="C19" s="30" t="s">
        <v>312</v>
      </c>
      <c r="D19" s="30" t="s">
        <v>313</v>
      </c>
      <c r="E19" s="30" t="s">
        <v>314</v>
      </c>
    </row>
    <row r="20" spans="1:5">
      <c r="A20" s="27" t="s">
        <v>413</v>
      </c>
      <c r="B20" s="1" t="s">
        <v>385</v>
      </c>
      <c r="C20" s="1" t="s">
        <v>351</v>
      </c>
      <c r="D20" s="1" t="s">
        <v>417</v>
      </c>
      <c r="E20" s="4" t="s">
        <v>419</v>
      </c>
    </row>
  </sheetData>
  <mergeCells count="12">
    <mergeCell ref="M3:M4"/>
    <mergeCell ref="A5:L5"/>
    <mergeCell ref="A1:M2"/>
    <mergeCell ref="A3:A4"/>
    <mergeCell ref="B3:B4"/>
    <mergeCell ref="C3:C4"/>
    <mergeCell ref="D3:D4"/>
    <mergeCell ref="E3:E4"/>
    <mergeCell ref="F3:F4"/>
    <mergeCell ref="G3:J3"/>
    <mergeCell ref="K3:K4"/>
    <mergeCell ref="L3:L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M37"/>
  <sheetViews>
    <sheetView workbookViewId="0">
      <selection activeCell="N8" sqref="N8"/>
    </sheetView>
  </sheetViews>
  <sheetFormatPr defaultRowHeight="12.75"/>
  <cols>
    <col min="1" max="1" width="28.28515625" style="4" bestFit="1" customWidth="1"/>
    <col min="2" max="2" width="26.85546875" style="1" bestFit="1" customWidth="1"/>
    <col min="3" max="3" width="10.5703125" style="1" bestFit="1" customWidth="1"/>
    <col min="4" max="4" width="9.28515625" style="1" bestFit="1" customWidth="1"/>
    <col min="5" max="5" width="22.7109375" style="5" bestFit="1" customWidth="1"/>
    <col min="6" max="6" width="30.5703125" style="5" bestFit="1" customWidth="1"/>
    <col min="7" max="9" width="5.5703125" style="1" bestFit="1" customWidth="1"/>
    <col min="10" max="10" width="4.5703125" style="1" bestFit="1" customWidth="1"/>
    <col min="11" max="11" width="7.85546875" style="4" bestFit="1" customWidth="1"/>
    <col min="12" max="12" width="8.5703125" style="1" bestFit="1" customWidth="1"/>
    <col min="13" max="13" width="8.85546875" style="5" bestFit="1" customWidth="1"/>
    <col min="14" max="16384" width="9.140625" style="1"/>
  </cols>
  <sheetData>
    <row r="1" spans="1:13" ht="15" customHeight="1">
      <c r="A1" s="33" t="s">
        <v>420</v>
      </c>
      <c r="B1" s="34"/>
      <c r="C1" s="34"/>
      <c r="D1" s="34"/>
      <c r="E1" s="34"/>
      <c r="F1" s="34"/>
      <c r="G1" s="34"/>
      <c r="H1" s="34"/>
      <c r="I1" s="34"/>
      <c r="J1" s="34"/>
      <c r="K1" s="34"/>
      <c r="L1" s="34"/>
      <c r="M1" s="35"/>
    </row>
    <row r="2" spans="1:13" ht="66" customHeight="1" thickBot="1">
      <c r="A2" s="36"/>
      <c r="B2" s="37"/>
      <c r="C2" s="37"/>
      <c r="D2" s="37"/>
      <c r="E2" s="37"/>
      <c r="F2" s="37"/>
      <c r="G2" s="37"/>
      <c r="H2" s="37"/>
      <c r="I2" s="37"/>
      <c r="J2" s="37"/>
      <c r="K2" s="37"/>
      <c r="L2" s="37"/>
      <c r="M2" s="38"/>
    </row>
    <row r="3" spans="1:13" s="2" customFormat="1" ht="12.75" customHeight="1">
      <c r="A3" s="40" t="s">
        <v>0</v>
      </c>
      <c r="B3" s="42" t="s">
        <v>9</v>
      </c>
      <c r="C3" s="39" t="s">
        <v>3</v>
      </c>
      <c r="D3" s="39" t="s">
        <v>11</v>
      </c>
      <c r="E3" s="39" t="s">
        <v>6</v>
      </c>
      <c r="F3" s="39" t="s">
        <v>8</v>
      </c>
      <c r="G3" s="39" t="s">
        <v>1</v>
      </c>
      <c r="H3" s="39"/>
      <c r="I3" s="39"/>
      <c r="J3" s="39"/>
      <c r="K3" s="39" t="s">
        <v>2</v>
      </c>
      <c r="L3" s="39" t="s">
        <v>5</v>
      </c>
      <c r="M3" s="44" t="s">
        <v>4</v>
      </c>
    </row>
    <row r="4" spans="1:13" s="2" customFormat="1" ht="21" customHeight="1" thickBot="1">
      <c r="A4" s="41"/>
      <c r="B4" s="43"/>
      <c r="C4" s="43"/>
      <c r="D4" s="43"/>
      <c r="E4" s="43"/>
      <c r="F4" s="43"/>
      <c r="G4" s="3">
        <v>1</v>
      </c>
      <c r="H4" s="3">
        <v>2</v>
      </c>
      <c r="I4" s="3">
        <v>3</v>
      </c>
      <c r="J4" s="3" t="s">
        <v>7</v>
      </c>
      <c r="K4" s="43"/>
      <c r="L4" s="43"/>
      <c r="M4" s="45"/>
    </row>
    <row r="5" spans="1:13" ht="15">
      <c r="A5" s="31" t="s">
        <v>139</v>
      </c>
      <c r="B5" s="32"/>
      <c r="C5" s="32"/>
      <c r="D5" s="32"/>
      <c r="E5" s="32"/>
      <c r="F5" s="32"/>
      <c r="G5" s="32"/>
      <c r="H5" s="32"/>
      <c r="I5" s="32"/>
      <c r="J5" s="32"/>
      <c r="K5" s="31"/>
      <c r="L5" s="32"/>
    </row>
    <row r="6" spans="1:13">
      <c r="A6" s="19" t="s">
        <v>421</v>
      </c>
      <c r="B6" s="20" t="s">
        <v>422</v>
      </c>
      <c r="C6" s="20" t="s">
        <v>423</v>
      </c>
      <c r="D6" s="20" t="str">
        <f>"0,6241"</f>
        <v>0,6241</v>
      </c>
      <c r="E6" s="21" t="s">
        <v>63</v>
      </c>
      <c r="F6" s="21" t="s">
        <v>17</v>
      </c>
      <c r="G6" s="20" t="s">
        <v>113</v>
      </c>
      <c r="H6" s="20" t="s">
        <v>107</v>
      </c>
      <c r="I6" s="22" t="s">
        <v>198</v>
      </c>
      <c r="J6" s="22"/>
      <c r="K6" s="19" t="s">
        <v>109</v>
      </c>
      <c r="L6" s="20" t="str">
        <f>"90,4945"</f>
        <v>90,4945</v>
      </c>
      <c r="M6" s="21" t="s">
        <v>22</v>
      </c>
    </row>
    <row r="8" spans="1:13" ht="15">
      <c r="A8" s="31" t="s">
        <v>174</v>
      </c>
      <c r="B8" s="32"/>
      <c r="C8" s="32"/>
      <c r="D8" s="32"/>
      <c r="E8" s="32"/>
      <c r="F8" s="32"/>
      <c r="G8" s="32"/>
      <c r="H8" s="32"/>
      <c r="I8" s="32"/>
      <c r="J8" s="32"/>
      <c r="K8" s="31"/>
      <c r="L8" s="32"/>
    </row>
    <row r="9" spans="1:13">
      <c r="A9" s="6" t="s">
        <v>424</v>
      </c>
      <c r="B9" s="7" t="s">
        <v>425</v>
      </c>
      <c r="C9" s="7" t="s">
        <v>426</v>
      </c>
      <c r="D9" s="7" t="str">
        <f>"0,5897"</f>
        <v>0,5897</v>
      </c>
      <c r="E9" s="8" t="s">
        <v>153</v>
      </c>
      <c r="F9" s="8" t="s">
        <v>17</v>
      </c>
      <c r="G9" s="7" t="s">
        <v>356</v>
      </c>
      <c r="H9" s="7" t="s">
        <v>427</v>
      </c>
      <c r="I9" s="7" t="s">
        <v>428</v>
      </c>
      <c r="J9" s="9"/>
      <c r="K9" s="6" t="s">
        <v>429</v>
      </c>
      <c r="L9" s="7" t="str">
        <f>"126,7855"</f>
        <v>126,7855</v>
      </c>
      <c r="M9" s="8" t="s">
        <v>22</v>
      </c>
    </row>
    <row r="11" spans="1:13" ht="15">
      <c r="A11" s="31" t="s">
        <v>218</v>
      </c>
      <c r="B11" s="32"/>
      <c r="C11" s="32"/>
      <c r="D11" s="32"/>
      <c r="E11" s="32"/>
      <c r="F11" s="32"/>
      <c r="G11" s="32"/>
      <c r="H11" s="32"/>
      <c r="I11" s="32"/>
      <c r="J11" s="32"/>
      <c r="K11" s="31"/>
      <c r="L11" s="32"/>
    </row>
    <row r="12" spans="1:13">
      <c r="A12" s="11" t="s">
        <v>430</v>
      </c>
      <c r="B12" s="12" t="s">
        <v>431</v>
      </c>
      <c r="C12" s="12" t="s">
        <v>432</v>
      </c>
      <c r="D12" s="12" t="str">
        <f>"0,5544"</f>
        <v>0,5544</v>
      </c>
      <c r="E12" s="13" t="s">
        <v>153</v>
      </c>
      <c r="F12" s="13" t="s">
        <v>17</v>
      </c>
      <c r="G12" s="12" t="s">
        <v>193</v>
      </c>
      <c r="H12" s="12" t="s">
        <v>433</v>
      </c>
      <c r="I12" s="14" t="s">
        <v>417</v>
      </c>
      <c r="J12" s="14"/>
      <c r="K12" s="11" t="s">
        <v>434</v>
      </c>
      <c r="L12" s="12" t="str">
        <f>"99,7920"</f>
        <v>99,7920</v>
      </c>
      <c r="M12" s="13" t="s">
        <v>22</v>
      </c>
    </row>
    <row r="13" spans="1:13">
      <c r="A13" s="19" t="s">
        <v>435</v>
      </c>
      <c r="B13" s="20" t="s">
        <v>436</v>
      </c>
      <c r="C13" s="20" t="s">
        <v>437</v>
      </c>
      <c r="D13" s="20" t="str">
        <f>"0,5627"</f>
        <v>0,5627</v>
      </c>
      <c r="E13" s="21" t="s">
        <v>63</v>
      </c>
      <c r="F13" s="21" t="s">
        <v>17</v>
      </c>
      <c r="G13" s="20" t="s">
        <v>193</v>
      </c>
      <c r="H13" s="20" t="s">
        <v>433</v>
      </c>
      <c r="I13" s="20" t="s">
        <v>417</v>
      </c>
      <c r="J13" s="22"/>
      <c r="K13" s="19" t="s">
        <v>418</v>
      </c>
      <c r="L13" s="20" t="str">
        <f>"108,8374"</f>
        <v>108,8374</v>
      </c>
      <c r="M13" s="21" t="s">
        <v>22</v>
      </c>
    </row>
    <row r="15" spans="1:13" ht="15">
      <c r="A15" s="31" t="s">
        <v>264</v>
      </c>
      <c r="B15" s="32"/>
      <c r="C15" s="32"/>
      <c r="D15" s="32"/>
      <c r="E15" s="32"/>
      <c r="F15" s="32"/>
      <c r="G15" s="32"/>
      <c r="H15" s="32"/>
      <c r="I15" s="32"/>
      <c r="J15" s="32"/>
      <c r="K15" s="31"/>
      <c r="L15" s="32"/>
    </row>
    <row r="16" spans="1:13">
      <c r="A16" s="6" t="s">
        <v>438</v>
      </c>
      <c r="B16" s="7" t="s">
        <v>439</v>
      </c>
      <c r="C16" s="7" t="s">
        <v>440</v>
      </c>
      <c r="D16" s="7" t="str">
        <f>"0,5513"</f>
        <v>0,5513</v>
      </c>
      <c r="E16" s="8" t="s">
        <v>153</v>
      </c>
      <c r="F16" s="8" t="s">
        <v>17</v>
      </c>
      <c r="G16" s="7" t="s">
        <v>192</v>
      </c>
      <c r="H16" s="7" t="s">
        <v>233</v>
      </c>
      <c r="I16" s="7" t="s">
        <v>193</v>
      </c>
      <c r="J16" s="9"/>
      <c r="K16" s="6" t="s">
        <v>234</v>
      </c>
      <c r="L16" s="7" t="str">
        <f>"93,7210"</f>
        <v>93,7210</v>
      </c>
      <c r="M16" s="8" t="s">
        <v>22</v>
      </c>
    </row>
    <row r="18" spans="1:6" ht="15">
      <c r="E18" s="23" t="s">
        <v>302</v>
      </c>
      <c r="F18" s="5" t="s">
        <v>460</v>
      </c>
    </row>
    <row r="19" spans="1:6" ht="15">
      <c r="E19" s="23" t="s">
        <v>303</v>
      </c>
      <c r="F19" s="5" t="s">
        <v>461</v>
      </c>
    </row>
    <row r="20" spans="1:6" ht="15">
      <c r="E20" s="23" t="s">
        <v>304</v>
      </c>
      <c r="F20" s="5" t="s">
        <v>462</v>
      </c>
    </row>
    <row r="21" spans="1:6" ht="15">
      <c r="E21" s="23" t="s">
        <v>305</v>
      </c>
      <c r="F21" s="5" t="s">
        <v>463</v>
      </c>
    </row>
    <row r="22" spans="1:6" ht="15">
      <c r="E22" s="23" t="s">
        <v>305</v>
      </c>
      <c r="F22" s="5" t="s">
        <v>464</v>
      </c>
    </row>
    <row r="23" spans="1:6" ht="15">
      <c r="E23" s="23" t="s">
        <v>306</v>
      </c>
      <c r="F23" s="5" t="s">
        <v>465</v>
      </c>
    </row>
    <row r="24" spans="1:6" ht="15">
      <c r="E24" s="23"/>
    </row>
    <row r="26" spans="1:6" ht="18">
      <c r="A26" s="24" t="s">
        <v>307</v>
      </c>
      <c r="B26" s="25"/>
    </row>
    <row r="27" spans="1:6" ht="15">
      <c r="A27" s="26" t="s">
        <v>332</v>
      </c>
      <c r="B27" s="10"/>
    </row>
    <row r="28" spans="1:6" ht="14.25">
      <c r="A28" s="28"/>
      <c r="B28" s="29" t="s">
        <v>328</v>
      </c>
    </row>
    <row r="29" spans="1:6" ht="15">
      <c r="A29" s="30" t="s">
        <v>310</v>
      </c>
      <c r="B29" s="30" t="s">
        <v>311</v>
      </c>
      <c r="C29" s="30" t="s">
        <v>312</v>
      </c>
      <c r="D29" s="30" t="s">
        <v>313</v>
      </c>
      <c r="E29" s="30" t="s">
        <v>314</v>
      </c>
    </row>
    <row r="30" spans="1:6">
      <c r="A30" s="27" t="s">
        <v>424</v>
      </c>
      <c r="B30" s="1" t="s">
        <v>328</v>
      </c>
      <c r="C30" s="1" t="s">
        <v>335</v>
      </c>
      <c r="D30" s="1" t="s">
        <v>428</v>
      </c>
      <c r="E30" s="4" t="s">
        <v>441</v>
      </c>
    </row>
    <row r="31" spans="1:6">
      <c r="A31" s="27" t="s">
        <v>430</v>
      </c>
      <c r="B31" s="1" t="s">
        <v>328</v>
      </c>
      <c r="C31" s="1" t="s">
        <v>351</v>
      </c>
      <c r="D31" s="1" t="s">
        <v>433</v>
      </c>
      <c r="E31" s="4" t="s">
        <v>442</v>
      </c>
    </row>
    <row r="32" spans="1:6">
      <c r="A32" s="27" t="s">
        <v>438</v>
      </c>
      <c r="B32" s="1" t="s">
        <v>328</v>
      </c>
      <c r="C32" s="1" t="s">
        <v>338</v>
      </c>
      <c r="D32" s="1" t="s">
        <v>193</v>
      </c>
      <c r="E32" s="4" t="s">
        <v>443</v>
      </c>
    </row>
    <row r="33" spans="1:5">
      <c r="A33" s="27" t="s">
        <v>421</v>
      </c>
      <c r="B33" s="1" t="s">
        <v>328</v>
      </c>
      <c r="C33" s="1" t="s">
        <v>339</v>
      </c>
      <c r="D33" s="1" t="s">
        <v>107</v>
      </c>
      <c r="E33" s="4" t="s">
        <v>444</v>
      </c>
    </row>
    <row r="35" spans="1:5" ht="14.25">
      <c r="A35" s="28"/>
      <c r="B35" s="29" t="s">
        <v>382</v>
      </c>
    </row>
    <row r="36" spans="1:5" ht="15">
      <c r="A36" s="30" t="s">
        <v>310</v>
      </c>
      <c r="B36" s="30" t="s">
        <v>311</v>
      </c>
      <c r="C36" s="30" t="s">
        <v>312</v>
      </c>
      <c r="D36" s="30" t="s">
        <v>313</v>
      </c>
      <c r="E36" s="30" t="s">
        <v>314</v>
      </c>
    </row>
    <row r="37" spans="1:5">
      <c r="A37" s="27" t="s">
        <v>435</v>
      </c>
      <c r="B37" s="1" t="s">
        <v>387</v>
      </c>
      <c r="C37" s="1" t="s">
        <v>351</v>
      </c>
      <c r="D37" s="1" t="s">
        <v>417</v>
      </c>
      <c r="E37" s="4" t="s">
        <v>445</v>
      </c>
    </row>
  </sheetData>
  <mergeCells count="15">
    <mergeCell ref="A8:L8"/>
    <mergeCell ref="A11:L11"/>
    <mergeCell ref="A15:L15"/>
    <mergeCell ref="A1:M2"/>
    <mergeCell ref="A3:A4"/>
    <mergeCell ref="B3:B4"/>
    <mergeCell ref="C3:C4"/>
    <mergeCell ref="D3:D4"/>
    <mergeCell ref="E3:E4"/>
    <mergeCell ref="F3:F4"/>
    <mergeCell ref="G3:J3"/>
    <mergeCell ref="K3:K4"/>
    <mergeCell ref="L3:L4"/>
    <mergeCell ref="M3:M4"/>
    <mergeCell ref="A5:L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20"/>
  <sheetViews>
    <sheetView workbookViewId="0">
      <selection activeCell="C14" sqref="C14"/>
    </sheetView>
  </sheetViews>
  <sheetFormatPr defaultRowHeight="12.75"/>
  <cols>
    <col min="1" max="1" width="28.28515625" style="4" bestFit="1" customWidth="1"/>
    <col min="2" max="2" width="26.85546875" style="1" bestFit="1" customWidth="1"/>
    <col min="3" max="3" width="10.5703125" style="1" bestFit="1" customWidth="1"/>
    <col min="4" max="4" width="9.28515625" style="1" bestFit="1" customWidth="1"/>
    <col min="5" max="5" width="22.7109375" style="5" bestFit="1" customWidth="1"/>
    <col min="6" max="6" width="30.28515625" style="5" bestFit="1" customWidth="1"/>
    <col min="7" max="9" width="5.5703125" style="1" bestFit="1" customWidth="1"/>
    <col min="10" max="10" width="4.5703125" style="1" bestFit="1" customWidth="1"/>
    <col min="11" max="11" width="7.85546875" style="4" bestFit="1" customWidth="1"/>
    <col min="12" max="12" width="8.5703125" style="1" bestFit="1" customWidth="1"/>
    <col min="13" max="13" width="12.140625" style="5" bestFit="1" customWidth="1"/>
    <col min="14" max="16384" width="9.140625" style="1"/>
  </cols>
  <sheetData>
    <row r="1" spans="1:13" ht="15" customHeight="1">
      <c r="A1" s="33" t="s">
        <v>446</v>
      </c>
      <c r="B1" s="34"/>
      <c r="C1" s="34"/>
      <c r="D1" s="34"/>
      <c r="E1" s="34"/>
      <c r="F1" s="34"/>
      <c r="G1" s="34"/>
      <c r="H1" s="34"/>
      <c r="I1" s="34"/>
      <c r="J1" s="34"/>
      <c r="K1" s="34"/>
      <c r="L1" s="34"/>
      <c r="M1" s="35"/>
    </row>
    <row r="2" spans="1:13" ht="66" customHeight="1" thickBot="1">
      <c r="A2" s="36"/>
      <c r="B2" s="37"/>
      <c r="C2" s="37"/>
      <c r="D2" s="37"/>
      <c r="E2" s="37"/>
      <c r="F2" s="37"/>
      <c r="G2" s="37"/>
      <c r="H2" s="37"/>
      <c r="I2" s="37"/>
      <c r="J2" s="37"/>
      <c r="K2" s="37"/>
      <c r="L2" s="37"/>
      <c r="M2" s="38"/>
    </row>
    <row r="3" spans="1:13" s="2" customFormat="1" ht="12.75" customHeight="1">
      <c r="A3" s="40" t="s">
        <v>0</v>
      </c>
      <c r="B3" s="42" t="s">
        <v>9</v>
      </c>
      <c r="C3" s="39" t="s">
        <v>3</v>
      </c>
      <c r="D3" s="39" t="s">
        <v>11</v>
      </c>
      <c r="E3" s="39" t="s">
        <v>6</v>
      </c>
      <c r="F3" s="39" t="s">
        <v>8</v>
      </c>
      <c r="G3" s="39" t="s">
        <v>1</v>
      </c>
      <c r="H3" s="39"/>
      <c r="I3" s="39"/>
      <c r="J3" s="39"/>
      <c r="K3" s="39" t="s">
        <v>2</v>
      </c>
      <c r="L3" s="39" t="s">
        <v>5</v>
      </c>
      <c r="M3" s="44" t="s">
        <v>4</v>
      </c>
    </row>
    <row r="4" spans="1:13" s="2" customFormat="1" ht="21" customHeight="1" thickBot="1">
      <c r="A4" s="41"/>
      <c r="B4" s="43"/>
      <c r="C4" s="43"/>
      <c r="D4" s="43"/>
      <c r="E4" s="43"/>
      <c r="F4" s="43"/>
      <c r="G4" s="3">
        <v>1</v>
      </c>
      <c r="H4" s="3">
        <v>2</v>
      </c>
      <c r="I4" s="3">
        <v>3</v>
      </c>
      <c r="J4" s="3" t="s">
        <v>7</v>
      </c>
      <c r="K4" s="43"/>
      <c r="L4" s="43"/>
      <c r="M4" s="45"/>
    </row>
    <row r="5" spans="1:13" ht="15">
      <c r="A5" s="46" t="s">
        <v>139</v>
      </c>
      <c r="B5" s="47"/>
      <c r="C5" s="47"/>
      <c r="D5" s="47"/>
      <c r="E5" s="47"/>
      <c r="F5" s="47"/>
      <c r="G5" s="47"/>
      <c r="H5" s="47"/>
      <c r="I5" s="47"/>
      <c r="J5" s="47"/>
      <c r="K5" s="46"/>
      <c r="L5" s="47"/>
    </row>
    <row r="6" spans="1:13">
      <c r="A6" s="6" t="s">
        <v>447</v>
      </c>
      <c r="B6" s="7" t="s">
        <v>448</v>
      </c>
      <c r="C6" s="7" t="s">
        <v>449</v>
      </c>
      <c r="D6" s="7" t="str">
        <f>"0,6219"</f>
        <v>0,6219</v>
      </c>
      <c r="E6" s="8" t="s">
        <v>63</v>
      </c>
      <c r="F6" s="8" t="s">
        <v>17</v>
      </c>
      <c r="G6" s="9" t="s">
        <v>417</v>
      </c>
      <c r="H6" s="7" t="s">
        <v>417</v>
      </c>
      <c r="I6" s="7" t="s">
        <v>356</v>
      </c>
      <c r="J6" s="9"/>
      <c r="K6" s="6" t="s">
        <v>229</v>
      </c>
      <c r="L6" s="7" t="str">
        <f>"124,3800"</f>
        <v>124,3800</v>
      </c>
      <c r="M6" s="8" t="s">
        <v>451</v>
      </c>
    </row>
    <row r="8" spans="1:13" ht="15">
      <c r="E8" s="23" t="s">
        <v>302</v>
      </c>
      <c r="F8" s="5" t="s">
        <v>460</v>
      </c>
    </row>
    <row r="9" spans="1:13" ht="15">
      <c r="E9" s="23" t="s">
        <v>303</v>
      </c>
      <c r="F9" s="5" t="s">
        <v>461</v>
      </c>
    </row>
    <row r="10" spans="1:13" ht="15">
      <c r="E10" s="23" t="s">
        <v>304</v>
      </c>
      <c r="F10" s="5" t="s">
        <v>462</v>
      </c>
    </row>
    <row r="11" spans="1:13" ht="15">
      <c r="E11" s="23" t="s">
        <v>305</v>
      </c>
      <c r="F11" s="5" t="s">
        <v>463</v>
      </c>
    </row>
    <row r="12" spans="1:13" ht="15">
      <c r="E12" s="23" t="s">
        <v>305</v>
      </c>
      <c r="F12" s="5" t="s">
        <v>464</v>
      </c>
    </row>
    <row r="13" spans="1:13" ht="15">
      <c r="E13" s="23" t="s">
        <v>306</v>
      </c>
      <c r="F13" s="5" t="s">
        <v>465</v>
      </c>
    </row>
    <row r="14" spans="1:13" ht="15">
      <c r="E14" s="23"/>
    </row>
    <row r="16" spans="1:13" ht="18">
      <c r="A16" s="24" t="s">
        <v>307</v>
      </c>
      <c r="B16" s="25"/>
    </row>
    <row r="17" spans="1:5" ht="15">
      <c r="A17" s="26" t="s">
        <v>332</v>
      </c>
      <c r="B17" s="10"/>
    </row>
    <row r="18" spans="1:5" ht="14.25">
      <c r="A18" s="28"/>
      <c r="B18" s="29" t="s">
        <v>382</v>
      </c>
    </row>
    <row r="19" spans="1:5" ht="15">
      <c r="A19" s="30" t="s">
        <v>310</v>
      </c>
      <c r="B19" s="30" t="s">
        <v>311</v>
      </c>
      <c r="C19" s="30" t="s">
        <v>312</v>
      </c>
      <c r="D19" s="30" t="s">
        <v>313</v>
      </c>
      <c r="E19" s="30" t="s">
        <v>314</v>
      </c>
    </row>
    <row r="20" spans="1:5">
      <c r="A20" s="27" t="s">
        <v>447</v>
      </c>
      <c r="B20" s="1" t="s">
        <v>387</v>
      </c>
      <c r="C20" s="1" t="s">
        <v>339</v>
      </c>
      <c r="D20" s="1" t="s">
        <v>356</v>
      </c>
      <c r="E20" s="4" t="s">
        <v>450</v>
      </c>
    </row>
  </sheetData>
  <mergeCells count="12">
    <mergeCell ref="F3:F4"/>
    <mergeCell ref="E3:E4"/>
    <mergeCell ref="A5:L5"/>
    <mergeCell ref="D3:D4"/>
    <mergeCell ref="K3:K4"/>
    <mergeCell ref="L3:L4"/>
    <mergeCell ref="A1:M2"/>
    <mergeCell ref="G3:J3"/>
    <mergeCell ref="A3:A4"/>
    <mergeCell ref="B3:B4"/>
    <mergeCell ref="C3:C4"/>
    <mergeCell ref="M3:M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M25"/>
  <sheetViews>
    <sheetView workbookViewId="0">
      <selection activeCell="A29" sqref="A29"/>
    </sheetView>
  </sheetViews>
  <sheetFormatPr defaultRowHeight="12.75"/>
  <cols>
    <col min="1" max="1" width="28.28515625" style="4" bestFit="1" customWidth="1"/>
    <col min="2" max="2" width="26.85546875" style="1" bestFit="1" customWidth="1"/>
    <col min="3" max="3" width="10.5703125" style="1" bestFit="1" customWidth="1"/>
    <col min="4" max="4" width="9.28515625" style="1" bestFit="1" customWidth="1"/>
    <col min="5" max="5" width="22.7109375" style="5" bestFit="1" customWidth="1"/>
    <col min="6" max="6" width="30.28515625" style="5" bestFit="1" customWidth="1"/>
    <col min="7" max="8" width="5.5703125" style="1" bestFit="1" customWidth="1"/>
    <col min="9" max="10" width="4.5703125" style="1" bestFit="1" customWidth="1"/>
    <col min="11" max="11" width="7.85546875" style="4" bestFit="1" customWidth="1"/>
    <col min="12" max="12" width="7.5703125" style="1" bestFit="1" customWidth="1"/>
    <col min="13" max="13" width="8.85546875" style="5" bestFit="1" customWidth="1"/>
    <col min="14" max="16384" width="9.140625" style="1"/>
  </cols>
  <sheetData>
    <row r="1" spans="1:13" ht="15" customHeight="1">
      <c r="A1" s="33" t="s">
        <v>452</v>
      </c>
      <c r="B1" s="34"/>
      <c r="C1" s="34"/>
      <c r="D1" s="34"/>
      <c r="E1" s="34"/>
      <c r="F1" s="34"/>
      <c r="G1" s="34"/>
      <c r="H1" s="34"/>
      <c r="I1" s="34"/>
      <c r="J1" s="34"/>
      <c r="K1" s="34"/>
      <c r="L1" s="34"/>
      <c r="M1" s="35"/>
    </row>
    <row r="2" spans="1:13" ht="66" customHeight="1" thickBot="1">
      <c r="A2" s="36"/>
      <c r="B2" s="37"/>
      <c r="C2" s="37"/>
      <c r="D2" s="37"/>
      <c r="E2" s="37"/>
      <c r="F2" s="37"/>
      <c r="G2" s="37"/>
      <c r="H2" s="37"/>
      <c r="I2" s="37"/>
      <c r="J2" s="37"/>
      <c r="K2" s="37"/>
      <c r="L2" s="37"/>
      <c r="M2" s="38"/>
    </row>
    <row r="3" spans="1:13" s="2" customFormat="1" ht="12.75" customHeight="1">
      <c r="A3" s="40" t="s">
        <v>0</v>
      </c>
      <c r="B3" s="42" t="s">
        <v>9</v>
      </c>
      <c r="C3" s="39" t="s">
        <v>3</v>
      </c>
      <c r="D3" s="39" t="s">
        <v>11</v>
      </c>
      <c r="E3" s="39" t="s">
        <v>6</v>
      </c>
      <c r="F3" s="39" t="s">
        <v>8</v>
      </c>
      <c r="G3" s="39" t="s">
        <v>1</v>
      </c>
      <c r="H3" s="39"/>
      <c r="I3" s="39"/>
      <c r="J3" s="39"/>
      <c r="K3" s="39" t="s">
        <v>2</v>
      </c>
      <c r="L3" s="39" t="s">
        <v>5</v>
      </c>
      <c r="M3" s="44" t="s">
        <v>4</v>
      </c>
    </row>
    <row r="4" spans="1:13" s="2" customFormat="1" ht="21" customHeight="1" thickBot="1">
      <c r="A4" s="41"/>
      <c r="B4" s="43"/>
      <c r="C4" s="43"/>
      <c r="D4" s="43"/>
      <c r="E4" s="43"/>
      <c r="F4" s="43"/>
      <c r="G4" s="3">
        <v>1</v>
      </c>
      <c r="H4" s="3">
        <v>2</v>
      </c>
      <c r="I4" s="3">
        <v>3</v>
      </c>
      <c r="J4" s="3" t="s">
        <v>7</v>
      </c>
      <c r="K4" s="43"/>
      <c r="L4" s="43"/>
      <c r="M4" s="45"/>
    </row>
    <row r="5" spans="1:13" ht="15">
      <c r="A5" s="46" t="s">
        <v>59</v>
      </c>
      <c r="B5" s="47"/>
      <c r="C5" s="47"/>
      <c r="D5" s="47"/>
      <c r="E5" s="47"/>
      <c r="F5" s="47"/>
      <c r="G5" s="47"/>
      <c r="H5" s="47"/>
      <c r="I5" s="47"/>
      <c r="J5" s="47"/>
      <c r="K5" s="46"/>
      <c r="L5" s="47"/>
    </row>
    <row r="6" spans="1:13">
      <c r="A6" s="11" t="s">
        <v>453</v>
      </c>
      <c r="B6" s="12" t="s">
        <v>454</v>
      </c>
      <c r="C6" s="12" t="s">
        <v>455</v>
      </c>
      <c r="D6" s="12" t="str">
        <f>"0,6947"</f>
        <v>0,6947</v>
      </c>
      <c r="E6" s="13" t="s">
        <v>63</v>
      </c>
      <c r="F6" s="13" t="s">
        <v>17</v>
      </c>
      <c r="G6" s="12" t="s">
        <v>456</v>
      </c>
      <c r="H6" s="14" t="s">
        <v>457</v>
      </c>
      <c r="I6" s="12" t="s">
        <v>457</v>
      </c>
      <c r="J6" s="14"/>
      <c r="K6" s="11" t="s">
        <v>458</v>
      </c>
      <c r="L6" s="12" t="str">
        <f>"34,7346"</f>
        <v>34,7346</v>
      </c>
      <c r="M6" s="13" t="s">
        <v>22</v>
      </c>
    </row>
    <row r="7" spans="1:13">
      <c r="A7" s="19" t="s">
        <v>132</v>
      </c>
      <c r="B7" s="20" t="s">
        <v>133</v>
      </c>
      <c r="C7" s="20" t="s">
        <v>106</v>
      </c>
      <c r="D7" s="20" t="str">
        <f>"0,6645"</f>
        <v>0,6645</v>
      </c>
      <c r="E7" s="21" t="s">
        <v>63</v>
      </c>
      <c r="F7" s="21" t="s">
        <v>17</v>
      </c>
      <c r="G7" s="20" t="s">
        <v>123</v>
      </c>
      <c r="H7" s="22" t="s">
        <v>134</v>
      </c>
      <c r="I7" s="22"/>
      <c r="J7" s="22"/>
      <c r="K7" s="19" t="s">
        <v>135</v>
      </c>
      <c r="L7" s="20" t="str">
        <f>"81,8431"</f>
        <v>81,8431</v>
      </c>
      <c r="M7" s="21" t="s">
        <v>22</v>
      </c>
    </row>
    <row r="9" spans="1:13" ht="15">
      <c r="E9" s="23" t="s">
        <v>302</v>
      </c>
      <c r="F9" s="5" t="s">
        <v>460</v>
      </c>
    </row>
    <row r="10" spans="1:13" ht="15">
      <c r="E10" s="23" t="s">
        <v>303</v>
      </c>
      <c r="F10" s="5" t="s">
        <v>461</v>
      </c>
    </row>
    <row r="11" spans="1:13" ht="15">
      <c r="E11" s="23" t="s">
        <v>304</v>
      </c>
      <c r="F11" s="5" t="s">
        <v>462</v>
      </c>
    </row>
    <row r="12" spans="1:13" ht="15">
      <c r="E12" s="23" t="s">
        <v>305</v>
      </c>
      <c r="F12" s="5" t="s">
        <v>463</v>
      </c>
    </row>
    <row r="13" spans="1:13" ht="15">
      <c r="E13" s="23" t="s">
        <v>305</v>
      </c>
      <c r="F13" s="5" t="s">
        <v>464</v>
      </c>
    </row>
    <row r="14" spans="1:13" ht="15">
      <c r="E14" s="23" t="s">
        <v>306</v>
      </c>
      <c r="F14" s="5" t="s">
        <v>465</v>
      </c>
    </row>
    <row r="15" spans="1:13" ht="15">
      <c r="E15" s="23"/>
    </row>
    <row r="17" spans="1:5" ht="18">
      <c r="A17" s="24" t="s">
        <v>307</v>
      </c>
      <c r="B17" s="25"/>
    </row>
    <row r="18" spans="1:5" ht="15">
      <c r="A18" s="26" t="s">
        <v>332</v>
      </c>
      <c r="B18" s="10"/>
    </row>
    <row r="19" spans="1:5" ht="14.25">
      <c r="A19" s="28"/>
      <c r="B19" s="29" t="s">
        <v>328</v>
      </c>
    </row>
    <row r="20" spans="1:5" ht="15">
      <c r="A20" s="30" t="s">
        <v>310</v>
      </c>
      <c r="B20" s="30" t="s">
        <v>311</v>
      </c>
      <c r="C20" s="30" t="s">
        <v>312</v>
      </c>
      <c r="D20" s="30" t="s">
        <v>313</v>
      </c>
      <c r="E20" s="30" t="s">
        <v>314</v>
      </c>
    </row>
    <row r="21" spans="1:5">
      <c r="A21" s="27" t="s">
        <v>453</v>
      </c>
      <c r="B21" s="1" t="s">
        <v>328</v>
      </c>
      <c r="C21" s="1" t="s">
        <v>330</v>
      </c>
      <c r="D21" s="1" t="s">
        <v>457</v>
      </c>
      <c r="E21" s="4" t="s">
        <v>459</v>
      </c>
    </row>
    <row r="23" spans="1:5" ht="14.25">
      <c r="A23" s="28"/>
      <c r="B23" s="29" t="s">
        <v>382</v>
      </c>
    </row>
    <row r="24" spans="1:5" ht="15">
      <c r="A24" s="30" t="s">
        <v>310</v>
      </c>
      <c r="B24" s="30" t="s">
        <v>311</v>
      </c>
      <c r="C24" s="30" t="s">
        <v>312</v>
      </c>
      <c r="D24" s="30" t="s">
        <v>313</v>
      </c>
      <c r="E24" s="30" t="s">
        <v>314</v>
      </c>
    </row>
    <row r="25" spans="1:5">
      <c r="A25" s="27" t="s">
        <v>132</v>
      </c>
      <c r="B25" s="1" t="s">
        <v>395</v>
      </c>
      <c r="C25" s="1" t="s">
        <v>330</v>
      </c>
      <c r="D25" s="1" t="s">
        <v>123</v>
      </c>
      <c r="E25" s="4" t="s">
        <v>396</v>
      </c>
    </row>
  </sheetData>
  <mergeCells count="12">
    <mergeCell ref="M3:M4"/>
    <mergeCell ref="A5:L5"/>
    <mergeCell ref="A1:M2"/>
    <mergeCell ref="A3:A4"/>
    <mergeCell ref="B3:B4"/>
    <mergeCell ref="C3:C4"/>
    <mergeCell ref="D3:D4"/>
    <mergeCell ref="E3:E4"/>
    <mergeCell ref="F3:F4"/>
    <mergeCell ref="G3:J3"/>
    <mergeCell ref="K3:K4"/>
    <mergeCell ref="L3: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Жим ЛЮБ безэкип.</vt:lpstr>
      <vt:lpstr>Жим ЛЮБ экип.</vt:lpstr>
      <vt:lpstr>Жим ПРО безэкип.</vt:lpstr>
      <vt:lpstr>Жим ПРО экип.</vt:lpstr>
      <vt:lpstr>Жим СОВ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Tomchin</dc:creator>
  <cp:lastModifiedBy>Андрей</cp:lastModifiedBy>
  <cp:lastPrinted>2015-07-16T19:10:53Z</cp:lastPrinted>
  <dcterms:created xsi:type="dcterms:W3CDTF">2002-06-16T13:36:44Z</dcterms:created>
  <dcterms:modified xsi:type="dcterms:W3CDTF">2017-01-29T17:56:28Z</dcterms:modified>
</cp:coreProperties>
</file>